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demyan/Documents/2-Oresund/ECF Climate and Transport/ECF 2023/Мета-база ЕТ/"/>
    </mc:Choice>
  </mc:AlternateContent>
  <xr:revisionPtr revIDLastSave="0" documentId="8_{E6FCA85B-94BA-2046-8F36-7216F029EBB7}" xr6:coauthVersionLast="47" xr6:coauthVersionMax="47" xr10:uidLastSave="{00000000-0000-0000-0000-000000000000}"/>
  <bookViews>
    <workbookView xWindow="-20" yWindow="500" windowWidth="28300" windowHeight="16260" firstSheet="7" activeTab="7" xr2:uid="{00000000-000D-0000-FFFF-FFFF00000000}"/>
  </bookViews>
  <sheets>
    <sheet name="Contents" sheetId="16" r:id="rId1"/>
    <sheet name="About DB, list of abbreviations" sheetId="17" r:id="rId2"/>
    <sheet name="1. No. tram syst. in Europe" sheetId="1" r:id="rId3"/>
    <sheet name="2. Char. of tram syst. in Europ" sheetId="2" r:id="rId4"/>
    <sheet name="3. No. troll. syst. in Europe" sheetId="3" r:id="rId5"/>
    <sheet name="4.Char. of trol. syst. in Europ" sheetId="4" r:id="rId6"/>
    <sheet name="5. PT of Ukrainian cities" sheetId="5" r:id="rId7"/>
    <sheet name="6. Contacts of transport CE" sheetId="6" r:id="rId8"/>
    <sheet name="7. Tram systems of Ukraine" sheetId="7" r:id="rId9"/>
    <sheet name="8. Trolleybus syst. of Ukraine" sheetId="8" r:id="rId10"/>
    <sheet name="9. Infr. of the UA ET CE 2020" sheetId="9" r:id="rId11"/>
    <sheet name="10. Tram rolling stock in 2021" sheetId="10" r:id="rId12"/>
    <sheet name="11. Troll. rolling stock 2021" sheetId="11" r:id="rId13"/>
    <sheet name="12. Age of trams in UA 2020" sheetId="12" r:id="rId14"/>
    <sheet name="13. Age of troll. in UA 2020" sheetId="13" r:id="rId15"/>
    <sheet name="14. KPI of the UA ET CE in 2019" sheetId="14" r:id="rId16"/>
    <sheet name="15. Manufacturers" sheetId="15" r:id="rId17"/>
  </sheets>
  <definedNames>
    <definedName name="_xlnm._FilterDatabase" localSheetId="2" hidden="1">'1. No. tram syst. in Europe'!$A$3:$D$33</definedName>
    <definedName name="_xlnm._FilterDatabase" localSheetId="11" hidden="1">'10. Tram rolling stock in 2021'!$A$4:$AV$4</definedName>
    <definedName name="_xlnm._FilterDatabase" localSheetId="16" hidden="1">'15. Manufacturers'!$A$3:$G$3</definedName>
    <definedName name="_xlnm._FilterDatabase" localSheetId="3" hidden="1">'2. Char. of tram syst. in Europ'!$A$3:$K$229</definedName>
    <definedName name="_xlnm._FilterDatabase" localSheetId="4" hidden="1">'3. No. troll. syst. in Europe'!$A$3:$D$3</definedName>
    <definedName name="_xlnm._FilterDatabase" localSheetId="5" hidden="1">'4.Char. of trol. syst. in Europ'!$A$3:$J$3</definedName>
    <definedName name="_xlnm._FilterDatabase" localSheetId="6" hidden="1">'5. PT of Ukrainian cities'!$A$1:$I$54</definedName>
    <definedName name="_xlnm._FilterDatabase" localSheetId="7" hidden="1">'6. Contacts of transport CE'!$B$3:$D$3</definedName>
    <definedName name="_xlnm._FilterDatabase" localSheetId="8" hidden="1">'7. Tram systems of Ukraine'!$A$3:$H$3</definedName>
    <definedName name="_xlnm._FilterDatabase" localSheetId="9" hidden="1">'8. Trolleybus syst. of Ukraine'!$A$3:$G$3</definedName>
    <definedName name="_xlnm._FilterDatabase" localSheetId="10" hidden="1">'9. Infr. of the UA ET CE 2020'!$A$3:$P$3</definedName>
    <definedName name="Z_256DC287_6A4F_42F3_AF38_25F9C766921A_.wvu.FilterData" localSheetId="3" hidden="1">'2. Char. of tram syst. in Europ'!$A$3:$K$229</definedName>
  </definedNames>
  <calcPr calcId="191029"/>
  <customWorkbookViews>
    <customWorkbookView name="Фільтр 1" guid="{256DC287-6A4F-42F3-AF38-25F9C766921A}"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1" l="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AP52" i="11"/>
  <c r="AQ52" i="11"/>
  <c r="AR52" i="11"/>
  <c r="AS52" i="11"/>
  <c r="AT52" i="11"/>
  <c r="AU52" i="11"/>
  <c r="AV52" i="11"/>
  <c r="AW52" i="11"/>
  <c r="AX52" i="11"/>
  <c r="AY52" i="11"/>
  <c r="AZ52" i="11"/>
  <c r="BA52" i="11"/>
  <c r="BB52" i="11"/>
  <c r="BC52" i="11"/>
  <c r="BD52" i="11"/>
  <c r="BE52" i="11"/>
  <c r="BF52" i="11"/>
  <c r="BG52" i="11"/>
  <c r="BH52" i="11"/>
  <c r="BI52" i="11"/>
  <c r="BJ52" i="11"/>
  <c r="D52" i="11"/>
  <c r="C52" i="11"/>
  <c r="B52" i="11"/>
  <c r="AV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D31" i="10"/>
  <c r="C31" i="10"/>
  <c r="B31" i="10"/>
  <c r="E59" i="9"/>
  <c r="F59" i="9"/>
  <c r="G59" i="9"/>
  <c r="H59" i="9"/>
  <c r="I59" i="9"/>
  <c r="J59" i="9"/>
  <c r="K59" i="9"/>
  <c r="L59" i="9"/>
  <c r="M59" i="9"/>
  <c r="N59" i="9"/>
  <c r="O59" i="9"/>
  <c r="P59" i="9"/>
  <c r="D59" i="9"/>
  <c r="C59" i="9"/>
  <c r="B59" i="9"/>
  <c r="E45" i="8"/>
  <c r="D45" i="8"/>
  <c r="B45" i="8"/>
  <c r="G45" i="8"/>
  <c r="H22" i="7"/>
  <c r="E22" i="7"/>
  <c r="B22" i="7"/>
  <c r="E51" i="5"/>
  <c r="F51" i="5"/>
  <c r="G51" i="5"/>
  <c r="H51" i="5"/>
  <c r="D51" i="5"/>
  <c r="C51" i="5"/>
  <c r="D150" i="4"/>
  <c r="C150" i="4"/>
  <c r="B150" i="4"/>
  <c r="B160" i="4"/>
  <c r="C29" i="3"/>
  <c r="B29" i="3"/>
  <c r="D29" i="3"/>
  <c r="D230" i="2"/>
  <c r="C230" i="2"/>
  <c r="B230" i="2"/>
  <c r="C34" i="1"/>
  <c r="B34" i="1"/>
  <c r="D34" i="1"/>
  <c r="B5" i="16"/>
  <c r="BB50" i="13" l="1"/>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C39" i="13"/>
  <c r="BC49" i="13"/>
  <c r="BC47" i="13"/>
  <c r="BC46" i="13"/>
  <c r="BC45" i="13"/>
  <c r="BC44" i="13"/>
  <c r="BC43" i="13"/>
  <c r="BC42" i="13"/>
  <c r="BC41" i="13"/>
  <c r="BC40" i="13"/>
  <c r="BC38" i="13"/>
  <c r="BC37" i="13"/>
  <c r="BC36" i="13"/>
  <c r="BC35" i="13"/>
  <c r="BC34" i="13"/>
  <c r="BC33" i="13"/>
  <c r="BC32" i="13"/>
  <c r="BC31" i="13"/>
  <c r="BC30" i="13"/>
  <c r="BC29" i="13"/>
  <c r="BC28" i="13"/>
  <c r="BC27" i="13"/>
  <c r="BC26" i="13"/>
  <c r="BC25" i="13"/>
  <c r="BC24" i="13"/>
  <c r="BC23" i="13"/>
  <c r="BC22" i="13"/>
  <c r="BC21" i="13"/>
  <c r="BC20" i="13"/>
  <c r="BC19" i="13"/>
  <c r="BC18" i="13"/>
  <c r="BC17" i="13"/>
  <c r="BC16" i="13"/>
  <c r="BC15" i="13"/>
  <c r="BC14" i="13"/>
  <c r="BC13" i="13"/>
  <c r="BC12" i="13"/>
  <c r="BC11" i="13"/>
  <c r="BC10" i="13"/>
  <c r="BC9" i="13"/>
  <c r="BC8" i="13"/>
  <c r="BC7" i="13"/>
  <c r="BC6" i="13"/>
  <c r="CA30" i="12"/>
  <c r="BZ30" i="12"/>
  <c r="BY30" i="12"/>
  <c r="BX30" i="12"/>
  <c r="BW30" i="12"/>
  <c r="BV30" i="12"/>
  <c r="BU30" i="12"/>
  <c r="BT30" i="12"/>
  <c r="BS30" i="12"/>
  <c r="BR30" i="12"/>
  <c r="BQ30" i="12"/>
  <c r="BP30" i="12"/>
  <c r="BO30" i="12"/>
  <c r="BN30" i="12"/>
  <c r="BM30" i="12"/>
  <c r="BL30" i="12"/>
  <c r="BK30" i="12"/>
  <c r="BJ30" i="12"/>
  <c r="BI30" i="12"/>
  <c r="BH30" i="12"/>
  <c r="BG30" i="12"/>
  <c r="BF30" i="12"/>
  <c r="BE30" i="12"/>
  <c r="BD30" i="12"/>
  <c r="BC30" i="12"/>
  <c r="BB30"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CB29" i="12"/>
  <c r="CB28" i="12"/>
  <c r="CB27" i="12"/>
  <c r="CB26" i="12"/>
  <c r="CB25" i="12"/>
  <c r="CB24" i="12"/>
  <c r="CB23" i="12"/>
  <c r="CB22" i="12"/>
  <c r="CB21" i="12"/>
  <c r="CB20" i="12"/>
  <c r="CB19" i="12"/>
  <c r="CB18" i="12"/>
  <c r="CB17" i="12"/>
  <c r="CB16" i="12"/>
  <c r="CB15" i="12"/>
  <c r="CB14" i="12"/>
  <c r="CB13" i="12"/>
  <c r="CB12" i="12"/>
  <c r="CB11" i="12"/>
  <c r="CB10" i="12"/>
  <c r="CB9" i="12"/>
  <c r="CB8" i="12"/>
  <c r="CB7" i="12"/>
  <c r="CB6" i="12"/>
  <c r="BH51" i="11"/>
  <c r="BJ51" i="11" s="1"/>
  <c r="Y51" i="11"/>
  <c r="P51" i="11"/>
  <c r="BH50" i="11"/>
  <c r="BJ50" i="11" s="1"/>
  <c r="Y50" i="11"/>
  <c r="P50" i="11"/>
  <c r="BH49" i="11"/>
  <c r="BJ49" i="11" s="1"/>
  <c r="Y49" i="11"/>
  <c r="P49" i="11"/>
  <c r="Z49" i="11" s="1"/>
  <c r="BH48" i="11"/>
  <c r="BJ48" i="11" s="1"/>
  <c r="Y48" i="11"/>
  <c r="P48" i="11"/>
  <c r="BH47" i="11"/>
  <c r="BJ47" i="11" s="1"/>
  <c r="Y47" i="11"/>
  <c r="P47" i="11"/>
  <c r="BH46" i="11"/>
  <c r="BJ46" i="11" s="1"/>
  <c r="Y46" i="11"/>
  <c r="P46" i="11"/>
  <c r="BH45" i="11"/>
  <c r="BJ45" i="11" s="1"/>
  <c r="Y45" i="11"/>
  <c r="P45" i="11"/>
  <c r="BH44" i="11"/>
  <c r="BJ44" i="11" s="1"/>
  <c r="Y44" i="11"/>
  <c r="P44" i="11"/>
  <c r="BH43" i="11"/>
  <c r="BJ43" i="11" s="1"/>
  <c r="Y43" i="11"/>
  <c r="P43" i="11"/>
  <c r="BH42" i="11"/>
  <c r="BJ42" i="11" s="1"/>
  <c r="Y42" i="11"/>
  <c r="P42" i="11"/>
  <c r="BH41" i="11"/>
  <c r="BJ41" i="11" s="1"/>
  <c r="Y41" i="11"/>
  <c r="P41" i="11"/>
  <c r="Z41" i="11" s="1"/>
  <c r="BH40" i="11"/>
  <c r="BJ40" i="11" s="1"/>
  <c r="Y40" i="11"/>
  <c r="P40" i="11"/>
  <c r="BH39" i="11"/>
  <c r="BJ39" i="11" s="1"/>
  <c r="Y39" i="11"/>
  <c r="P39" i="11"/>
  <c r="BH38" i="11"/>
  <c r="BJ38" i="11" s="1"/>
  <c r="Y38" i="11"/>
  <c r="P38" i="11"/>
  <c r="BH37" i="11"/>
  <c r="BJ37" i="11" s="1"/>
  <c r="Y37" i="11"/>
  <c r="P37" i="11"/>
  <c r="BH36" i="11"/>
  <c r="BJ36" i="11" s="1"/>
  <c r="Y36" i="11"/>
  <c r="P36" i="11"/>
  <c r="BH35" i="11"/>
  <c r="BJ35" i="11" s="1"/>
  <c r="Y35" i="11"/>
  <c r="P35" i="11"/>
  <c r="BH34" i="11"/>
  <c r="BJ34" i="11" s="1"/>
  <c r="Y34" i="11"/>
  <c r="P34" i="11"/>
  <c r="BH33" i="11"/>
  <c r="BJ33" i="11" s="1"/>
  <c r="Y33" i="11"/>
  <c r="P33" i="11"/>
  <c r="Z33" i="11" s="1"/>
  <c r="BH32" i="11"/>
  <c r="BJ32" i="11" s="1"/>
  <c r="Y32" i="11"/>
  <c r="P32" i="11"/>
  <c r="BH25" i="11"/>
  <c r="BJ25" i="11" s="1"/>
  <c r="Y25" i="11"/>
  <c r="P25" i="11"/>
  <c r="BH31" i="11"/>
  <c r="BJ31" i="11" s="1"/>
  <c r="Y31" i="11"/>
  <c r="P31" i="11"/>
  <c r="BH30" i="11"/>
  <c r="BJ30" i="11" s="1"/>
  <c r="Y30" i="11"/>
  <c r="P30" i="11"/>
  <c r="BH29" i="11"/>
  <c r="BJ29" i="11" s="1"/>
  <c r="Y29" i="11"/>
  <c r="P29" i="11"/>
  <c r="BH28" i="11"/>
  <c r="BJ28" i="11" s="1"/>
  <c r="Y28" i="11"/>
  <c r="P28" i="11"/>
  <c r="BH27" i="11"/>
  <c r="BJ27" i="11" s="1"/>
  <c r="Y27" i="11"/>
  <c r="P27" i="11"/>
  <c r="BH26" i="11"/>
  <c r="BJ26" i="11" s="1"/>
  <c r="Y26" i="11"/>
  <c r="P26" i="11"/>
  <c r="Z26" i="11" s="1"/>
  <c r="BH24" i="11"/>
  <c r="BJ24" i="11" s="1"/>
  <c r="Y24" i="11"/>
  <c r="P24" i="11"/>
  <c r="BH23" i="11"/>
  <c r="BJ23" i="11" s="1"/>
  <c r="Y23" i="11"/>
  <c r="P23" i="11"/>
  <c r="BH22" i="11"/>
  <c r="BJ22" i="11" s="1"/>
  <c r="Y22" i="11"/>
  <c r="P22" i="11"/>
  <c r="BH21" i="11"/>
  <c r="BJ21" i="11" s="1"/>
  <c r="Y21" i="11"/>
  <c r="P21" i="11"/>
  <c r="BH20" i="11"/>
  <c r="BJ20" i="11" s="1"/>
  <c r="Y20" i="11"/>
  <c r="P20" i="11"/>
  <c r="BH19" i="11"/>
  <c r="BJ19" i="11" s="1"/>
  <c r="Y19" i="11"/>
  <c r="P19" i="11"/>
  <c r="BH18" i="11"/>
  <c r="BJ18" i="11" s="1"/>
  <c r="Y18" i="11"/>
  <c r="P18" i="11"/>
  <c r="BH17" i="11"/>
  <c r="BJ17" i="11" s="1"/>
  <c r="Y17" i="11"/>
  <c r="P17" i="11"/>
  <c r="BH16" i="11"/>
  <c r="BJ16" i="11" s="1"/>
  <c r="Y16" i="11"/>
  <c r="P16" i="11"/>
  <c r="BH15" i="11"/>
  <c r="BJ15" i="11" s="1"/>
  <c r="Y15" i="11"/>
  <c r="P15" i="11"/>
  <c r="BH14" i="11"/>
  <c r="BJ14" i="11" s="1"/>
  <c r="Y14" i="11"/>
  <c r="P14" i="11"/>
  <c r="BH13" i="11"/>
  <c r="BJ13" i="11" s="1"/>
  <c r="Y13" i="11"/>
  <c r="P13" i="11"/>
  <c r="BH12" i="11"/>
  <c r="BJ12" i="11" s="1"/>
  <c r="Y12" i="11"/>
  <c r="P12" i="11"/>
  <c r="BH11" i="11"/>
  <c r="BJ11" i="11" s="1"/>
  <c r="Y11" i="11"/>
  <c r="P11" i="11"/>
  <c r="BH10" i="11"/>
  <c r="BJ10" i="11" s="1"/>
  <c r="Y10" i="11"/>
  <c r="P10" i="11"/>
  <c r="BH9" i="11"/>
  <c r="BJ9" i="11" s="1"/>
  <c r="Y9" i="11"/>
  <c r="P9" i="11"/>
  <c r="Z9" i="11" s="1"/>
  <c r="BH8" i="11"/>
  <c r="BJ8" i="11" s="1"/>
  <c r="Y8" i="11"/>
  <c r="P8" i="11"/>
  <c r="BH7" i="11"/>
  <c r="BJ7" i="11" s="1"/>
  <c r="Y7" i="11"/>
  <c r="P7" i="11"/>
  <c r="BH6" i="11"/>
  <c r="BJ6" i="11" s="1"/>
  <c r="Y6" i="11"/>
  <c r="P6" i="11"/>
  <c r="BH5" i="11"/>
  <c r="Y5" i="11"/>
  <c r="P5" i="11"/>
  <c r="AS30" i="10"/>
  <c r="AV30" i="10" s="1"/>
  <c r="T30" i="10"/>
  <c r="M30" i="10"/>
  <c r="U30" i="10" s="1"/>
  <c r="AS29" i="10"/>
  <c r="AV29" i="10" s="1"/>
  <c r="T29" i="10"/>
  <c r="M29" i="10"/>
  <c r="AS28" i="10"/>
  <c r="AV28" i="10" s="1"/>
  <c r="T28" i="10"/>
  <c r="M28" i="10"/>
  <c r="AS27" i="10"/>
  <c r="AV27" i="10" s="1"/>
  <c r="T27" i="10"/>
  <c r="M27" i="10"/>
  <c r="AS26" i="10"/>
  <c r="AV26" i="10" s="1"/>
  <c r="T26" i="10"/>
  <c r="M26" i="10"/>
  <c r="AS25" i="10"/>
  <c r="AV25" i="10" s="1"/>
  <c r="T25" i="10"/>
  <c r="M25" i="10"/>
  <c r="AS24" i="10"/>
  <c r="AV24" i="10" s="1"/>
  <c r="T24" i="10"/>
  <c r="M24" i="10"/>
  <c r="AS23" i="10"/>
  <c r="AV23" i="10" s="1"/>
  <c r="T23" i="10"/>
  <c r="M23" i="10"/>
  <c r="AS22" i="10"/>
  <c r="AV22" i="10" s="1"/>
  <c r="T22" i="10"/>
  <c r="M22" i="10"/>
  <c r="AS21" i="10"/>
  <c r="AV21" i="10" s="1"/>
  <c r="T21" i="10"/>
  <c r="M21" i="10"/>
  <c r="AS20" i="10"/>
  <c r="AV20" i="10" s="1"/>
  <c r="T20" i="10"/>
  <c r="M20" i="10"/>
  <c r="AS19" i="10"/>
  <c r="AV19" i="10" s="1"/>
  <c r="T19" i="10"/>
  <c r="M19" i="10"/>
  <c r="AS18" i="10"/>
  <c r="AV18" i="10" s="1"/>
  <c r="T18" i="10"/>
  <c r="M18" i="10"/>
  <c r="AS17" i="10"/>
  <c r="AV17" i="10" s="1"/>
  <c r="T17" i="10"/>
  <c r="M17" i="10"/>
  <c r="AS16" i="10"/>
  <c r="AV16" i="10" s="1"/>
  <c r="T16" i="10"/>
  <c r="M16" i="10"/>
  <c r="AS15" i="10"/>
  <c r="AV15" i="10" s="1"/>
  <c r="T15" i="10"/>
  <c r="M15" i="10"/>
  <c r="AS14" i="10"/>
  <c r="AV14" i="10" s="1"/>
  <c r="T14" i="10"/>
  <c r="M14" i="10"/>
  <c r="U14" i="10" s="1"/>
  <c r="AS13" i="10"/>
  <c r="AV13" i="10" s="1"/>
  <c r="T13" i="10"/>
  <c r="M13" i="10"/>
  <c r="AS12" i="10"/>
  <c r="AV12" i="10" s="1"/>
  <c r="T12" i="10"/>
  <c r="M12" i="10"/>
  <c r="AS11" i="10"/>
  <c r="AV11" i="10" s="1"/>
  <c r="T11" i="10"/>
  <c r="M11" i="10"/>
  <c r="AS10" i="10"/>
  <c r="AV10" i="10" s="1"/>
  <c r="T10" i="10"/>
  <c r="M10" i="10"/>
  <c r="AS9" i="10"/>
  <c r="AV9" i="10" s="1"/>
  <c r="T9" i="10"/>
  <c r="M9" i="10"/>
  <c r="AS8" i="10"/>
  <c r="AV8" i="10" s="1"/>
  <c r="T8" i="10"/>
  <c r="M8" i="10"/>
  <c r="AS7" i="10"/>
  <c r="AV7" i="10" s="1"/>
  <c r="T7" i="10"/>
  <c r="M7" i="10"/>
  <c r="AS6" i="10"/>
  <c r="AV6" i="10" s="1"/>
  <c r="T6" i="10"/>
  <c r="M6" i="10"/>
  <c r="AS5" i="10"/>
  <c r="AV5" i="10" s="1"/>
  <c r="T5" i="10"/>
  <c r="M5" i="10"/>
  <c r="U5" i="10" s="1"/>
  <c r="H60" i="9"/>
  <c r="F60" i="9"/>
  <c r="Z25" i="11" l="1"/>
  <c r="Z39" i="11"/>
  <c r="Z10" i="11"/>
  <c r="Z18" i="11"/>
  <c r="Z29" i="11"/>
  <c r="U28" i="10"/>
  <c r="U8" i="10"/>
  <c r="U27" i="10"/>
  <c r="U23" i="10"/>
  <c r="U24" i="10"/>
  <c r="U18" i="10"/>
  <c r="U12" i="10"/>
  <c r="U7" i="10"/>
  <c r="U11" i="10"/>
  <c r="U16" i="10"/>
  <c r="U17" i="10"/>
  <c r="U20" i="10"/>
  <c r="U21" i="10"/>
  <c r="Z19" i="11"/>
  <c r="Z35" i="11"/>
  <c r="Z48" i="11"/>
  <c r="Z44" i="11"/>
  <c r="Z27" i="11"/>
  <c r="Z13" i="11"/>
  <c r="Z21" i="11"/>
  <c r="Z38" i="11"/>
  <c r="Z12" i="11"/>
  <c r="Z16" i="11"/>
  <c r="Z43" i="11"/>
  <c r="Z5" i="11"/>
  <c r="Z8" i="11"/>
  <c r="Z15" i="11"/>
  <c r="Z17" i="11"/>
  <c r="Z24" i="11"/>
  <c r="Z42" i="11"/>
  <c r="Z37" i="11"/>
  <c r="Z46" i="11"/>
  <c r="Z51" i="11"/>
  <c r="Z20" i="11"/>
  <c r="Z30" i="11"/>
  <c r="Z40" i="11"/>
  <c r="Z45" i="11"/>
  <c r="BC50" i="13"/>
  <c r="CB30" i="12"/>
  <c r="Z22" i="11"/>
  <c r="Z32" i="11"/>
  <c r="Z34" i="11"/>
  <c r="Z36" i="11"/>
  <c r="Z47" i="11"/>
  <c r="Z23" i="11"/>
  <c r="Z28" i="11"/>
  <c r="Z50" i="11"/>
  <c r="Z31" i="11"/>
  <c r="Z14" i="11"/>
  <c r="Z7" i="11"/>
  <c r="Z11" i="11"/>
  <c r="U29" i="10"/>
  <c r="U13" i="10"/>
  <c r="U10" i="10"/>
  <c r="U19" i="10"/>
  <c r="U9" i="10"/>
  <c r="U26" i="10"/>
  <c r="U25" i="10"/>
  <c r="U6" i="10"/>
  <c r="U15" i="10"/>
  <c r="U22" i="10"/>
  <c r="BJ5" i="11"/>
  <c r="Z6" i="11"/>
</calcChain>
</file>

<file path=xl/sharedStrings.xml><?xml version="1.0" encoding="utf-8"?>
<sst xmlns="http://schemas.openxmlformats.org/spreadsheetml/2006/main" count="2829" uniqueCount="1469">
  <si>
    <t>Країна</t>
  </si>
  <si>
    <t>Country</t>
  </si>
  <si>
    <t>Австрія</t>
  </si>
  <si>
    <t>Austria</t>
  </si>
  <si>
    <t>Білорусь</t>
  </si>
  <si>
    <t>Belarus</t>
  </si>
  <si>
    <t>Бельгія</t>
  </si>
  <si>
    <t>Belgium</t>
  </si>
  <si>
    <t>Боснія та Герцеговина</t>
  </si>
  <si>
    <t>Bosnia-Herzegovina</t>
  </si>
  <si>
    <t>Болгарія</t>
  </si>
  <si>
    <t>Bulgaria</t>
  </si>
  <si>
    <t>Хорватія</t>
  </si>
  <si>
    <t>Croatia</t>
  </si>
  <si>
    <t>Чехія</t>
  </si>
  <si>
    <t>Czech Republic</t>
  </si>
  <si>
    <t>Данія</t>
  </si>
  <si>
    <t>Denmark</t>
  </si>
  <si>
    <t>Естонія</t>
  </si>
  <si>
    <t>Estonia</t>
  </si>
  <si>
    <t>Фінляндія</t>
  </si>
  <si>
    <t>Finland</t>
  </si>
  <si>
    <t>Франція</t>
  </si>
  <si>
    <t>France</t>
  </si>
  <si>
    <t>Німеччина</t>
  </si>
  <si>
    <t>Germany</t>
  </si>
  <si>
    <t>Греція</t>
  </si>
  <si>
    <t>Greece</t>
  </si>
  <si>
    <t>Угорщина</t>
  </si>
  <si>
    <t>Hungary</t>
  </si>
  <si>
    <t>Ірландія</t>
  </si>
  <si>
    <t>Ireland</t>
  </si>
  <si>
    <t>Італія</t>
  </si>
  <si>
    <t>Italy</t>
  </si>
  <si>
    <t>Латвія</t>
  </si>
  <si>
    <t>Latvia</t>
  </si>
  <si>
    <t>Люксембург</t>
  </si>
  <si>
    <t>Luxembourg</t>
  </si>
  <si>
    <t>Нідерланди</t>
  </si>
  <si>
    <t>Netherlands</t>
  </si>
  <si>
    <t>Норвегія</t>
  </si>
  <si>
    <t>Norway</t>
  </si>
  <si>
    <t>Польща</t>
  </si>
  <si>
    <t>Poland</t>
  </si>
  <si>
    <t>Португалія</t>
  </si>
  <si>
    <t>Portugal</t>
  </si>
  <si>
    <t>Румунія</t>
  </si>
  <si>
    <t>Romania</t>
  </si>
  <si>
    <t>Сербія</t>
  </si>
  <si>
    <t>Serbia</t>
  </si>
  <si>
    <t>Словаччина</t>
  </si>
  <si>
    <t>Slovakia</t>
  </si>
  <si>
    <t>Іспанія</t>
  </si>
  <si>
    <t>Spain</t>
  </si>
  <si>
    <t>Швеція</t>
  </si>
  <si>
    <t>Sweden</t>
  </si>
  <si>
    <t>Швейцарія</t>
  </si>
  <si>
    <t>Switzerland</t>
  </si>
  <si>
    <t>Україна</t>
  </si>
  <si>
    <t>Ukraine</t>
  </si>
  <si>
    <t>Велика Британія</t>
  </si>
  <si>
    <t>United Kingdom</t>
  </si>
  <si>
    <t>Місто</t>
  </si>
  <si>
    <t>City</t>
  </si>
  <si>
    <t>Відень</t>
  </si>
  <si>
    <t>Vienna</t>
  </si>
  <si>
    <t>Гмунден</t>
  </si>
  <si>
    <t>Gmunden</t>
  </si>
  <si>
    <t>Інсбрук</t>
  </si>
  <si>
    <t>Innsbruck</t>
  </si>
  <si>
    <t>Лінц</t>
  </si>
  <si>
    <t>Linz</t>
  </si>
  <si>
    <t>Грац</t>
  </si>
  <si>
    <t>Graz</t>
  </si>
  <si>
    <t>Мозир</t>
  </si>
  <si>
    <t>Mazyr</t>
  </si>
  <si>
    <t>Новополоцьк</t>
  </si>
  <si>
    <t>Navapolatsk</t>
  </si>
  <si>
    <t>Вітебськ</t>
  </si>
  <si>
    <t>Vitebsk</t>
  </si>
  <si>
    <t>Мінськ</t>
  </si>
  <si>
    <t>Minsk</t>
  </si>
  <si>
    <t>Брюссель</t>
  </si>
  <si>
    <t>Brussels</t>
  </si>
  <si>
    <t>Шарлеруа</t>
  </si>
  <si>
    <t>Charleroi</t>
  </si>
  <si>
    <t>Береговий трамвай</t>
  </si>
  <si>
    <t>Belgian coast</t>
  </si>
  <si>
    <t>Гент</t>
  </si>
  <si>
    <t>Ghent</t>
  </si>
  <si>
    <t>Антверпен</t>
  </si>
  <si>
    <t>Antwerp</t>
  </si>
  <si>
    <t>Сараєво</t>
  </si>
  <si>
    <t>Sarajevo</t>
  </si>
  <si>
    <t>Софія</t>
  </si>
  <si>
    <t>Sofia</t>
  </si>
  <si>
    <t>1009/1435</t>
  </si>
  <si>
    <t>Загреб</t>
  </si>
  <si>
    <t>Zagreb</t>
  </si>
  <si>
    <t>Осієк</t>
  </si>
  <si>
    <t>Osijek</t>
  </si>
  <si>
    <t>Острава</t>
  </si>
  <si>
    <t>Ostrava</t>
  </si>
  <si>
    <t>Прага</t>
  </si>
  <si>
    <t>Prague</t>
  </si>
  <si>
    <t>Брно</t>
  </si>
  <si>
    <t>Brno</t>
  </si>
  <si>
    <t>Мост і Літвінов</t>
  </si>
  <si>
    <t>Most–Litvínov</t>
  </si>
  <si>
    <t>Оломоуць</t>
  </si>
  <si>
    <t>Olomouc</t>
  </si>
  <si>
    <t>Пльзень</t>
  </si>
  <si>
    <t>Plzeň</t>
  </si>
  <si>
    <t>Ліберець</t>
  </si>
  <si>
    <t>Liberec</t>
  </si>
  <si>
    <t>1000/1435</t>
  </si>
  <si>
    <t>Орхус</t>
  </si>
  <si>
    <t>Aarhus</t>
  </si>
  <si>
    <t>Оденсе</t>
  </si>
  <si>
    <t>Odense</t>
  </si>
  <si>
    <t>Таллінн</t>
  </si>
  <si>
    <t>Tallinn</t>
  </si>
  <si>
    <t>Гельсінкі</t>
  </si>
  <si>
    <t>Helsinki</t>
  </si>
  <si>
    <t>Тампере</t>
  </si>
  <si>
    <t>Tampere</t>
  </si>
  <si>
    <t>Кан</t>
  </si>
  <si>
    <t>Caen</t>
  </si>
  <si>
    <t>Авіньйон</t>
  </si>
  <si>
    <t>Avignon</t>
  </si>
  <si>
    <t>Обань</t>
  </si>
  <si>
    <t>Aubagne</t>
  </si>
  <si>
    <t>Безансон</t>
  </si>
  <si>
    <t>Besançon</t>
  </si>
  <si>
    <t>Тур</t>
  </si>
  <si>
    <t>Tours</t>
  </si>
  <si>
    <t>Брест</t>
  </si>
  <si>
    <t>Brest</t>
  </si>
  <si>
    <t>Діжон</t>
  </si>
  <si>
    <t>Dijon</t>
  </si>
  <si>
    <t>Гавр</t>
  </si>
  <si>
    <t>Le Havre</t>
  </si>
  <si>
    <t>Анже</t>
  </si>
  <si>
    <t>Angers</t>
  </si>
  <si>
    <t>Реймс</t>
  </si>
  <si>
    <t>Reims</t>
  </si>
  <si>
    <t>Тулуза</t>
  </si>
  <si>
    <t>Toulouse</t>
  </si>
  <si>
    <t>Ліон</t>
  </si>
  <si>
    <t>Lyon</t>
  </si>
  <si>
    <t>Ле-Ман</t>
  </si>
  <si>
    <t>Le Mans</t>
  </si>
  <si>
    <t>Ніцца</t>
  </si>
  <si>
    <t>Nice</t>
  </si>
  <si>
    <t>Клермон-Ферран</t>
  </si>
  <si>
    <t>Clermont-Ferrand</t>
  </si>
  <si>
    <t>-</t>
  </si>
  <si>
    <t>Мюлуз</t>
  </si>
  <si>
    <t>Mulhouse</t>
  </si>
  <si>
    <t>Валенсьєн</t>
  </si>
  <si>
    <t>Valenciennes</t>
  </si>
  <si>
    <t>Бордо</t>
  </si>
  <si>
    <t>Bordeaux</t>
  </si>
  <si>
    <t>Монпельє</t>
  </si>
  <si>
    <t>Montpellier</t>
  </si>
  <si>
    <t>Нансі</t>
  </si>
  <si>
    <t>Nancy</t>
  </si>
  <si>
    <t>Орлеан</t>
  </si>
  <si>
    <t>Orléans</t>
  </si>
  <si>
    <t>Руан</t>
  </si>
  <si>
    <t>Rouen</t>
  </si>
  <si>
    <t>Страсбург</t>
  </si>
  <si>
    <t>Strasbourg</t>
  </si>
  <si>
    <t>Париж</t>
  </si>
  <si>
    <t>Paris</t>
  </si>
  <si>
    <t>Гренобль</t>
  </si>
  <si>
    <t>Grenoble</t>
  </si>
  <si>
    <t>Нант</t>
  </si>
  <si>
    <t>Nantes</t>
  </si>
  <si>
    <t>Лілль</t>
  </si>
  <si>
    <t>Lille
(to Roubaix &amp; Tourcoing)</t>
  </si>
  <si>
    <t>Марсель</t>
  </si>
  <si>
    <t>Marseille</t>
  </si>
  <si>
    <t>Сент-Етьєн</t>
  </si>
  <si>
    <t>Saint-Etienne</t>
  </si>
  <si>
    <t>Саарбрюкен</t>
  </si>
  <si>
    <t>Saarbrücken</t>
  </si>
  <si>
    <t>Ерфурт</t>
  </si>
  <si>
    <t>Erfurt</t>
  </si>
  <si>
    <t>Білефельд</t>
  </si>
  <si>
    <t>Bielefeld</t>
  </si>
  <si>
    <t>Бохум, Гельзенкірхен</t>
  </si>
  <si>
    <t>Bochum, Gelsenkirchen</t>
  </si>
  <si>
    <t>Штутгарт</t>
  </si>
  <si>
    <t>Stuttgart</t>
  </si>
  <si>
    <t>Ессен</t>
  </si>
  <si>
    <t>Essen</t>
  </si>
  <si>
    <t>Дортмунд</t>
  </si>
  <si>
    <t>Dortmund</t>
  </si>
  <si>
    <t>Ганновер</t>
  </si>
  <si>
    <t>Hanover</t>
  </si>
  <si>
    <t>Бонн</t>
  </si>
  <si>
    <t>Bonn</t>
  </si>
  <si>
    <t>Кьольн</t>
  </si>
  <si>
    <t>Cologne</t>
  </si>
  <si>
    <t>Наумбург</t>
  </si>
  <si>
    <t>Naumburg</t>
  </si>
  <si>
    <t>Галле</t>
  </si>
  <si>
    <t>Halle</t>
  </si>
  <si>
    <t>Нюрнберг</t>
  </si>
  <si>
    <t>Nuremberg</t>
  </si>
  <si>
    <t>Мюнхен</t>
  </si>
  <si>
    <t>Munich</t>
  </si>
  <si>
    <t>Бремен</t>
  </si>
  <si>
    <t>Bremen</t>
  </si>
  <si>
    <t>Франкфурт-на-Майні</t>
  </si>
  <si>
    <t>Frankfurt am Main</t>
  </si>
  <si>
    <t>Дрезден</t>
  </si>
  <si>
    <t>Dresden</t>
  </si>
  <si>
    <t>Берлін</t>
  </si>
  <si>
    <t>Berlin</t>
  </si>
  <si>
    <t>Шверін</t>
  </si>
  <si>
    <t>Schwerin</t>
  </si>
  <si>
    <t>Котбус</t>
  </si>
  <si>
    <t>Cottbus</t>
  </si>
  <si>
    <t>Фрайбург</t>
  </si>
  <si>
    <t>Freiburg im Breisgau</t>
  </si>
  <si>
    <t>Єна</t>
  </si>
  <si>
    <t>Jena</t>
  </si>
  <si>
    <t>Нордгаузен</t>
  </si>
  <si>
    <t>Nordhausen</t>
  </si>
  <si>
    <t>Бад-Шандау</t>
  </si>
  <si>
    <t>Bad Schandau</t>
  </si>
  <si>
    <t>Франкфурт-на-Одері</t>
  </si>
  <si>
    <t>Frankfurt (Oder)</t>
  </si>
  <si>
    <t>Бранденбург-на-Гафелі</t>
  </si>
  <si>
    <t>Brandenburg an der Havel</t>
  </si>
  <si>
    <t>Мюльгайм-на-Рурі, Обергаузен</t>
  </si>
  <si>
    <t>Mülheim, Oberhausen</t>
  </si>
  <si>
    <t>Ульм</t>
  </si>
  <si>
    <t>Ulm</t>
  </si>
  <si>
    <t>Дессау</t>
  </si>
  <si>
    <t>Dessau</t>
  </si>
  <si>
    <t>Гота</t>
  </si>
  <si>
    <t>Gotha</t>
  </si>
  <si>
    <t>Плауен</t>
  </si>
  <si>
    <t>Plauen</t>
  </si>
  <si>
    <t>Цвіккау</t>
  </si>
  <si>
    <t>Zwickau</t>
  </si>
  <si>
    <t>Штраусберг</t>
  </si>
  <si>
    <t>Strausberg</t>
  </si>
  <si>
    <t>Вюрцбург</t>
  </si>
  <si>
    <t>Würzburg</t>
  </si>
  <si>
    <t>Гальберштадт</t>
  </si>
  <si>
    <t>Halberstadt</t>
  </si>
  <si>
    <t>Дармштадт</t>
  </si>
  <si>
    <t>Darmstadt</t>
  </si>
  <si>
    <t>Гайдельберг</t>
  </si>
  <si>
    <t>Heidelberg</t>
  </si>
  <si>
    <t>Гера</t>
  </si>
  <si>
    <t>Gera</t>
  </si>
  <si>
    <t>Крефельд</t>
  </si>
  <si>
    <t>Krefeld</t>
  </si>
  <si>
    <t>Майнц</t>
  </si>
  <si>
    <t>Mainz</t>
  </si>
  <si>
    <t>Герліц</t>
  </si>
  <si>
    <t>Görlitz</t>
  </si>
  <si>
    <t>Аугсбург</t>
  </si>
  <si>
    <t>Augsburg</t>
  </si>
  <si>
    <t>Дуйсбург</t>
  </si>
  <si>
    <t>Duisburg</t>
  </si>
  <si>
    <t>Росток</t>
  </si>
  <si>
    <t>Rostock</t>
  </si>
  <si>
    <t>Хемніц</t>
  </si>
  <si>
    <t>Chemnitz</t>
  </si>
  <si>
    <t>Потсдам</t>
  </si>
  <si>
    <t>Potsdam</t>
  </si>
  <si>
    <t>Брауншвейг</t>
  </si>
  <si>
    <t>Braunschweig</t>
  </si>
  <si>
    <t>Мангейм, Людвігсгафен-на-Рейні</t>
  </si>
  <si>
    <t>Mannheim, Ludwigshafen</t>
  </si>
  <si>
    <t>Карлсруе</t>
  </si>
  <si>
    <t>Karlsruhe</t>
  </si>
  <si>
    <t>Кассель</t>
  </si>
  <si>
    <t>Kassel</t>
  </si>
  <si>
    <t>Магдебург</t>
  </si>
  <si>
    <t>Magdeburg</t>
  </si>
  <si>
    <t>Дюссельдорф</t>
  </si>
  <si>
    <t>Düsseldorf</t>
  </si>
  <si>
    <t>Лейпциг</t>
  </si>
  <si>
    <t>Leipzig</t>
  </si>
  <si>
    <t>Атени</t>
  </si>
  <si>
    <t>Athens</t>
  </si>
  <si>
    <t>Будапешт</t>
  </si>
  <si>
    <t>Budapest</t>
  </si>
  <si>
    <t>Дебрецен</t>
  </si>
  <si>
    <t>Debrecen</t>
  </si>
  <si>
    <t>Сегед</t>
  </si>
  <si>
    <t>Szeged</t>
  </si>
  <si>
    <t>Мішкольц</t>
  </si>
  <si>
    <t>Miskolc</t>
  </si>
  <si>
    <t>Дублін</t>
  </si>
  <si>
    <t>Dublin</t>
  </si>
  <si>
    <t>Палермо</t>
  </si>
  <si>
    <t>Palermo</t>
  </si>
  <si>
    <t>Флоренція</t>
  </si>
  <si>
    <t>Florence</t>
  </si>
  <si>
    <t>Местре</t>
  </si>
  <si>
    <t>Mestre</t>
  </si>
  <si>
    <t>Бергамо</t>
  </si>
  <si>
    <t>Bergamo</t>
  </si>
  <si>
    <t>Кальярі</t>
  </si>
  <si>
    <t>Cagliari</t>
  </si>
  <si>
    <t>Падуя</t>
  </si>
  <si>
    <t>Padua</t>
  </si>
  <si>
    <t>Сассарі</t>
  </si>
  <si>
    <t>Sassari</t>
  </si>
  <si>
    <t>Мессіна</t>
  </si>
  <si>
    <t>Messina</t>
  </si>
  <si>
    <t>Тріест</t>
  </si>
  <si>
    <t>Trieste</t>
  </si>
  <si>
    <t>Мілан</t>
  </si>
  <si>
    <t>Milan</t>
  </si>
  <si>
    <t>Рим</t>
  </si>
  <si>
    <t>Rome</t>
  </si>
  <si>
    <t>Неаполь</t>
  </si>
  <si>
    <t>Naples</t>
  </si>
  <si>
    <t>Турин</t>
  </si>
  <si>
    <t>Turin</t>
  </si>
  <si>
    <t>Даугавпілс</t>
  </si>
  <si>
    <t>Daugavpils</t>
  </si>
  <si>
    <t>Рига</t>
  </si>
  <si>
    <t>Riga</t>
  </si>
  <si>
    <t>Лієпая</t>
  </si>
  <si>
    <t>Liepaja</t>
  </si>
  <si>
    <t>Роттердам</t>
  </si>
  <si>
    <t>Rotterdam</t>
  </si>
  <si>
    <t>Амстердам</t>
  </si>
  <si>
    <t>Amsterdam</t>
  </si>
  <si>
    <t>Гаага</t>
  </si>
  <si>
    <t>The Hague</t>
  </si>
  <si>
    <t>Утрехт</t>
  </si>
  <si>
    <t>Utrecht</t>
  </si>
  <si>
    <t>Берген</t>
  </si>
  <si>
    <t>Bergen</t>
  </si>
  <si>
    <t>Тронгейм</t>
  </si>
  <si>
    <t>Trondheim</t>
  </si>
  <si>
    <t>Осло</t>
  </si>
  <si>
    <t>Oslo</t>
  </si>
  <si>
    <t>Ольштин</t>
  </si>
  <si>
    <t>Olsztyn</t>
  </si>
  <si>
    <t>Ченстохова</t>
  </si>
  <si>
    <t>Częstochowa</t>
  </si>
  <si>
    <t>Варшава</t>
  </si>
  <si>
    <t>Warsaw</t>
  </si>
  <si>
    <t>Гожув-Великопольський</t>
  </si>
  <si>
    <t>Gorzów Wielkopolski</t>
  </si>
  <si>
    <t>Катовіце та Верхньосілезький промисловий район</t>
  </si>
  <si>
    <t>Katowice and the Upper Silesian Industrial Region</t>
  </si>
  <si>
    <t>Лодзь</t>
  </si>
  <si>
    <t>Łódź</t>
  </si>
  <si>
    <t>Ельблонг</t>
  </si>
  <si>
    <t>Elbląg</t>
  </si>
  <si>
    <t>Краків</t>
  </si>
  <si>
    <t>Kraków</t>
  </si>
  <si>
    <t>Грудзьондз</t>
  </si>
  <si>
    <t>Grudziądz</t>
  </si>
  <si>
    <t>Торунь</t>
  </si>
  <si>
    <t>Toruń</t>
  </si>
  <si>
    <t>Бидгощ</t>
  </si>
  <si>
    <t>Bydgoszcz</t>
  </si>
  <si>
    <t>Познань</t>
  </si>
  <si>
    <t>Poznań</t>
  </si>
  <si>
    <t>Щецин</t>
  </si>
  <si>
    <t>Szczecin</t>
  </si>
  <si>
    <t>Вроцлав</t>
  </si>
  <si>
    <t>Wrocław</t>
  </si>
  <si>
    <t>Гданськ</t>
  </si>
  <si>
    <t>Gdańsk</t>
  </si>
  <si>
    <t>Алмада та Сейшал</t>
  </si>
  <si>
    <t>Almada-Seixal</t>
  </si>
  <si>
    <t>Порту</t>
  </si>
  <si>
    <t>Porto</t>
  </si>
  <si>
    <t>Сінтра</t>
  </si>
  <si>
    <t>Sintra</t>
  </si>
  <si>
    <t>Лісабон</t>
  </si>
  <si>
    <t>Lisbon</t>
  </si>
  <si>
    <t>Ботошані</t>
  </si>
  <si>
    <t>Botoșani</t>
  </si>
  <si>
    <t>Плоешті</t>
  </si>
  <si>
    <t>Ploiești</t>
  </si>
  <si>
    <t>Клуж-Напока</t>
  </si>
  <si>
    <t>Cluj-Napoca</t>
  </si>
  <si>
    <t>Крайова</t>
  </si>
  <si>
    <t>Craiova</t>
  </si>
  <si>
    <t>Арад</t>
  </si>
  <si>
    <t>Arad</t>
  </si>
  <si>
    <t>Орадя</t>
  </si>
  <si>
    <t>Oradea</t>
  </si>
  <si>
    <t>Бреїла</t>
  </si>
  <si>
    <t>Brăila</t>
  </si>
  <si>
    <t>Галац</t>
  </si>
  <si>
    <t>Galați</t>
  </si>
  <si>
    <t>Ясси</t>
  </si>
  <si>
    <t>Iași</t>
  </si>
  <si>
    <t>Бухарест</t>
  </si>
  <si>
    <t>Bucharest</t>
  </si>
  <si>
    <t>Тімішоара</t>
  </si>
  <si>
    <t>Timișoara</t>
  </si>
  <si>
    <t>Белград</t>
  </si>
  <si>
    <t>Belgrade</t>
  </si>
  <si>
    <t>Кошіце</t>
  </si>
  <si>
    <t>Košice</t>
  </si>
  <si>
    <t>Тренчанські Теплиці</t>
  </si>
  <si>
    <t>Trenčianske Teplice</t>
  </si>
  <si>
    <t>Братислава</t>
  </si>
  <si>
    <t>Bratislava</t>
  </si>
  <si>
    <t>Кадіс</t>
  </si>
  <si>
    <t>Cádiz</t>
  </si>
  <si>
    <t>Гранада</t>
  </si>
  <si>
    <t>Granada</t>
  </si>
  <si>
    <t>Мурсія</t>
  </si>
  <si>
    <t>Murcia</t>
  </si>
  <si>
    <t>Сарагоса</t>
  </si>
  <si>
    <t>Zaragoza</t>
  </si>
  <si>
    <t>Віторія-Гастейс</t>
  </si>
  <si>
    <t>Vitoria-Gasteiz</t>
  </si>
  <si>
    <r>
      <rPr>
        <sz val="11"/>
        <color rgb="FF202122"/>
        <rFont val="Arial"/>
        <family val="2"/>
      </rPr>
      <t>2008</t>
    </r>
    <r>
      <rPr>
        <sz val="11"/>
        <color rgb="FF202122"/>
        <rFont val="Arial"/>
        <family val="2"/>
      </rPr>
      <t>[</t>
    </r>
  </si>
  <si>
    <t>Парла</t>
  </si>
  <si>
    <t>Parla</t>
  </si>
  <si>
    <t>Мадрид</t>
  </si>
  <si>
    <t>Madrid</t>
  </si>
  <si>
    <t>Санта-Крус-де-Тенерифе</t>
  </si>
  <si>
    <t>Santa Cruz de Tenerife</t>
  </si>
  <si>
    <t>Севілья</t>
  </si>
  <si>
    <t>Seville</t>
  </si>
  <si>
    <t>Більбао</t>
  </si>
  <si>
    <t>Bilbao</t>
  </si>
  <si>
    <t>Аліканте</t>
  </si>
  <si>
    <t>Alicante</t>
  </si>
  <si>
    <t>Валенсія</t>
  </si>
  <si>
    <t>Valencia</t>
  </si>
  <si>
    <t>Солер</t>
  </si>
  <si>
    <t>Sóller, Mallorca</t>
  </si>
  <si>
    <t>Барселона</t>
  </si>
  <si>
    <t>Barcelona</t>
  </si>
  <si>
    <t>Лунд</t>
  </si>
  <si>
    <t>Lund</t>
  </si>
  <si>
    <t>Норрчепінг</t>
  </si>
  <si>
    <t>Norrköping</t>
  </si>
  <si>
    <t>Стокгольм</t>
  </si>
  <si>
    <t>Stockholm</t>
  </si>
  <si>
    <t>Гетеборг</t>
  </si>
  <si>
    <t>Gothenburg</t>
  </si>
  <si>
    <t>Лозанна</t>
  </si>
  <si>
    <t>Lausanne</t>
  </si>
  <si>
    <t>Базель</t>
  </si>
  <si>
    <t>Basel</t>
  </si>
  <si>
    <t>Невшатель</t>
  </si>
  <si>
    <t>Neuchâtel</t>
  </si>
  <si>
    <t>Берн</t>
  </si>
  <si>
    <t>Bern</t>
  </si>
  <si>
    <t>Цюрих</t>
  </si>
  <si>
    <t>Zürich</t>
  </si>
  <si>
    <t>Женева</t>
  </si>
  <si>
    <t>Geneva</t>
  </si>
  <si>
    <t>Кривий Ріг</t>
  </si>
  <si>
    <t>Kryvyi Rih</t>
  </si>
  <si>
    <t>Конотоп</t>
  </si>
  <si>
    <t>Konotop</t>
  </si>
  <si>
    <t>Дружківка</t>
  </si>
  <si>
    <t>Druzhkivka</t>
  </si>
  <si>
    <t>Кам'янське</t>
  </si>
  <si>
    <t>Kamianske (formerly Dniprodzerzhynsk)</t>
  </si>
  <si>
    <t>Горлівка</t>
  </si>
  <si>
    <t xml:space="preserve">Horlivka </t>
  </si>
  <si>
    <t>Маріуполь</t>
  </si>
  <si>
    <t>Mariupol</t>
  </si>
  <si>
    <t>Єнакієве</t>
  </si>
  <si>
    <t>Запоріжжя</t>
  </si>
  <si>
    <t>Донецьк</t>
  </si>
  <si>
    <t>Donetsk</t>
  </si>
  <si>
    <t>Миколаїв</t>
  </si>
  <si>
    <t>Mykolaiv</t>
  </si>
  <si>
    <t>Євпаторія</t>
  </si>
  <si>
    <t>Вінниця</t>
  </si>
  <si>
    <t>Vinnytsia</t>
  </si>
  <si>
    <t>Одеса</t>
  </si>
  <si>
    <t>Odessa</t>
  </si>
  <si>
    <t>Харків</t>
  </si>
  <si>
    <t>Kharkiv</t>
  </si>
  <si>
    <t>Житомир</t>
  </si>
  <si>
    <t>Zhytomyr</t>
  </si>
  <si>
    <t>Дніпро</t>
  </si>
  <si>
    <t>Dnipro</t>
  </si>
  <si>
    <t>Львів</t>
  </si>
  <si>
    <t>Lviv</t>
  </si>
  <si>
    <t>Київ</t>
  </si>
  <si>
    <t>Kyiv</t>
  </si>
  <si>
    <t>Единбург</t>
  </si>
  <si>
    <t>Edinburgh</t>
  </si>
  <si>
    <t>Ноттінгем</t>
  </si>
  <si>
    <t>Nottingham</t>
  </si>
  <si>
    <t>Лондон</t>
  </si>
  <si>
    <t>London</t>
  </si>
  <si>
    <t>Бірмінгем</t>
  </si>
  <si>
    <t>Birmingham</t>
  </si>
  <si>
    <t>Шеффілд</t>
  </si>
  <si>
    <t>Sheffield</t>
  </si>
  <si>
    <t>Манчестер</t>
  </si>
  <si>
    <t>Manchester</t>
  </si>
  <si>
    <t>Блекпул</t>
  </si>
  <si>
    <t>Blackpool</t>
  </si>
  <si>
    <t>Ньюкасл</t>
  </si>
  <si>
    <t>Newcastle</t>
  </si>
  <si>
    <t>Боснія і Герцеговина</t>
  </si>
  <si>
    <t>Bosnia and Herzegovina</t>
  </si>
  <si>
    <t>Литва</t>
  </si>
  <si>
    <t>Lithuania</t>
  </si>
  <si>
    <t>Молдова</t>
  </si>
  <si>
    <t>Moldova</t>
  </si>
  <si>
    <t>https://www.trolleymotion.eu/trolleystaedte/</t>
  </si>
  <si>
    <t>https://en.wikipedia.org/wiki/List_of_trolleybus_systems</t>
  </si>
  <si>
    <t>Зальцбург</t>
  </si>
  <si>
    <t>Salzburg</t>
  </si>
  <si>
    <t>Бобруйськ</t>
  </si>
  <si>
    <t>Babruysk</t>
  </si>
  <si>
    <t>Гомель</t>
  </si>
  <si>
    <t>Homiel</t>
  </si>
  <si>
    <t>Гродно</t>
  </si>
  <si>
    <t>Hrodna</t>
  </si>
  <si>
    <t>Могильов</t>
  </si>
  <si>
    <t>Mahilyow</t>
  </si>
  <si>
    <t>Бургас</t>
  </si>
  <si>
    <t>Burgas</t>
  </si>
  <si>
    <t>Варна</t>
  </si>
  <si>
    <t>Varna</t>
  </si>
  <si>
    <t>Враца</t>
  </si>
  <si>
    <t>Vratsa</t>
  </si>
  <si>
    <t>Пазарджик</t>
  </si>
  <si>
    <t>Pazardzhik</t>
  </si>
  <si>
    <t>Плевен</t>
  </si>
  <si>
    <t>Pleven</t>
  </si>
  <si>
    <t>Русе</t>
  </si>
  <si>
    <t>Ruse</t>
  </si>
  <si>
    <t>Сливен</t>
  </si>
  <si>
    <t>Sliven</t>
  </si>
  <si>
    <t>Стара Загора</t>
  </si>
  <si>
    <t>Stara Zagora</t>
  </si>
  <si>
    <t>Хасково</t>
  </si>
  <si>
    <t>Haskovo</t>
  </si>
  <si>
    <t>Афіни</t>
  </si>
  <si>
    <t>Кастельйон-де-ла-Плана</t>
  </si>
  <si>
    <t>Castellon de la Plana</t>
  </si>
  <si>
    <t>Авелліно</t>
  </si>
  <si>
    <t>Avellino</t>
  </si>
  <si>
    <t>2009/2022/...</t>
  </si>
  <si>
    <t>Анкона</t>
  </si>
  <si>
    <t>Ancona</t>
  </si>
  <si>
    <t>Болонья</t>
  </si>
  <si>
    <t>Bologna</t>
  </si>
  <si>
    <t>Верона</t>
  </si>
  <si>
    <t>Verona</t>
  </si>
  <si>
    <t>TBA</t>
  </si>
  <si>
    <t>Генуя</t>
  </si>
  <si>
    <t>Genova</t>
  </si>
  <si>
    <t>К'єті</t>
  </si>
  <si>
    <t>Chieti</t>
  </si>
  <si>
    <t>Ла-Спеція</t>
  </si>
  <si>
    <t>La Spezia</t>
  </si>
  <si>
    <t>Лечче</t>
  </si>
  <si>
    <t>Lecce</t>
  </si>
  <si>
    <t>Модена</t>
  </si>
  <si>
    <t>Modena</t>
  </si>
  <si>
    <t>Napoli</t>
  </si>
  <si>
    <t>Парма</t>
  </si>
  <si>
    <t>Parma</t>
  </si>
  <si>
    <t>Пескара</t>
  </si>
  <si>
    <t>Pescara</t>
  </si>
  <si>
    <t>Ріміні</t>
  </si>
  <si>
    <t>Rimini</t>
  </si>
  <si>
    <t>Санремо</t>
  </si>
  <si>
    <t>Sanremo</t>
  </si>
  <si>
    <t>Вільнюс</t>
  </si>
  <si>
    <t>Vilnius</t>
  </si>
  <si>
    <t>Каунас</t>
  </si>
  <si>
    <t>Kaunas</t>
  </si>
  <si>
    <t>Бєльці</t>
  </si>
  <si>
    <t>Balti</t>
  </si>
  <si>
    <t>Кишинів</t>
  </si>
  <si>
    <t>Chișinău</t>
  </si>
  <si>
    <t>Тирасполь</t>
  </si>
  <si>
    <t>Tiraspol</t>
  </si>
  <si>
    <t>Бендери / Тягиня</t>
  </si>
  <si>
    <t>Bender / Tighina</t>
  </si>
  <si>
    <t>Арнем</t>
  </si>
  <si>
    <t>Arnhem</t>
  </si>
  <si>
    <t>Еберсвальде</t>
  </si>
  <si>
    <t>Eberswalde</t>
  </si>
  <si>
    <t>Есслінген-на-Некарі</t>
  </si>
  <si>
    <t>Esslingen am Neckar</t>
  </si>
  <si>
    <t>Золінген</t>
  </si>
  <si>
    <t>Solingen</t>
  </si>
  <si>
    <t>Ґдиня</t>
  </si>
  <si>
    <t>Gdynia</t>
  </si>
  <si>
    <t>Люблін</t>
  </si>
  <si>
    <t>Liublin</t>
  </si>
  <si>
    <t>Тихи</t>
  </si>
  <si>
    <t>Tychy</t>
  </si>
  <si>
    <t>Коїмбра</t>
  </si>
  <si>
    <t>Coimbra</t>
  </si>
  <si>
    <t>Бая-Маре</t>
  </si>
  <si>
    <t>Baia Mare</t>
  </si>
  <si>
    <t>Брашов</t>
  </si>
  <si>
    <t>Brașov</t>
  </si>
  <si>
    <t>București</t>
  </si>
  <si>
    <t>Васлуй</t>
  </si>
  <si>
    <t>Vaslui</t>
  </si>
  <si>
    <t>Медіаш</t>
  </si>
  <si>
    <t>Mediaș</t>
  </si>
  <si>
    <t>Плоєшті</t>
  </si>
  <si>
    <t>Тиргу-Жіу</t>
  </si>
  <si>
    <t>Târgu Jiu</t>
  </si>
  <si>
    <t>Beograd / Belgrade</t>
  </si>
  <si>
    <t>Банська Бистриця</t>
  </si>
  <si>
    <t>Banská Bystrica</t>
  </si>
  <si>
    <t>Жиліна</t>
  </si>
  <si>
    <t>Žilina</t>
  </si>
  <si>
    <t>Пряшів</t>
  </si>
  <si>
    <t>Prešov</t>
  </si>
  <si>
    <t>1935</t>
  </si>
  <si>
    <t>Чернівці</t>
  </si>
  <si>
    <t>Chernivtsi</t>
  </si>
  <si>
    <t>1939</t>
  </si>
  <si>
    <t>1940</t>
  </si>
  <si>
    <t>Odesa</t>
  </si>
  <si>
    <t>1945</t>
  </si>
  <si>
    <t>1947</t>
  </si>
  <si>
    <t>Zaporizhzhia</t>
  </si>
  <si>
    <t>1949</t>
  </si>
  <si>
    <t>Севастополь</t>
  </si>
  <si>
    <t>Sevastopol</t>
  </si>
  <si>
    <t>1950</t>
  </si>
  <si>
    <t>1952</t>
  </si>
  <si>
    <t>Alchevsk</t>
  </si>
  <si>
    <t>1957</t>
  </si>
  <si>
    <t>Сімферополь</t>
  </si>
  <si>
    <t>Simferopol</t>
  </si>
  <si>
    <t>1959</t>
  </si>
  <si>
    <t>Крим: Сімферополь — Алушта — Ялта</t>
  </si>
  <si>
    <t>Crimea</t>
  </si>
  <si>
    <t>Херсон</t>
  </si>
  <si>
    <t>Kherson</t>
  </si>
  <si>
    <t>1960</t>
  </si>
  <si>
    <t>Ялта</t>
  </si>
  <si>
    <t>Yalta</t>
  </si>
  <si>
    <t>1961</t>
  </si>
  <si>
    <t>Luhansk</t>
  </si>
  <si>
    <t>1962</t>
  </si>
  <si>
    <t>Полтава</t>
  </si>
  <si>
    <t>Poltava</t>
  </si>
  <si>
    <t>1964</t>
  </si>
  <si>
    <t>Чернігів</t>
  </si>
  <si>
    <t>Chernihiv</t>
  </si>
  <si>
    <t>Черкаси</t>
  </si>
  <si>
    <t>Cherkasy</t>
  </si>
  <si>
    <t>1965</t>
  </si>
  <si>
    <t>Кременчук</t>
  </si>
  <si>
    <t>Kremenchuk</t>
  </si>
  <si>
    <t>1966</t>
  </si>
  <si>
    <t>Суми</t>
  </si>
  <si>
    <t>Sumy</t>
  </si>
  <si>
    <t>1967</t>
  </si>
  <si>
    <t>Mykolayiv</t>
  </si>
  <si>
    <t>Кропивницький</t>
  </si>
  <si>
    <t>Kropyvnytskyi</t>
  </si>
  <si>
    <t>Бахмут</t>
  </si>
  <si>
    <t>Bakhmut</t>
  </si>
  <si>
    <t>1968</t>
  </si>
  <si>
    <t>Макіївка</t>
  </si>
  <si>
    <t>Makiyivka</t>
  </si>
  <si>
    <t>1969</t>
  </si>
  <si>
    <t>1970</t>
  </si>
  <si>
    <t>Хмельницький</t>
  </si>
  <si>
    <t>Khmelnytskyi</t>
  </si>
  <si>
    <t>Краматорськ</t>
  </si>
  <si>
    <t>Kramatorsk</t>
  </si>
  <si>
    <t>1971</t>
  </si>
  <si>
    <t>Лисичанськ</t>
  </si>
  <si>
    <t>Lysychansk</t>
  </si>
  <si>
    <t>1972</t>
  </si>
  <si>
    <t>Луцьк</t>
  </si>
  <si>
    <t>Lutsk</t>
  </si>
  <si>
    <t>Horlivka</t>
  </si>
  <si>
    <t>1974</t>
  </si>
  <si>
    <t>Рівне</t>
  </si>
  <si>
    <t>Rivne</t>
  </si>
  <si>
    <t>Тернопіль</t>
  </si>
  <si>
    <t>Ternopil</t>
  </si>
  <si>
    <t>1975</t>
  </si>
  <si>
    <t>Слов'янськ</t>
  </si>
  <si>
    <t>Sloviansk</t>
  </si>
  <si>
    <t>1977</t>
  </si>
  <si>
    <t>Сєвєродонецьк</t>
  </si>
  <si>
    <t>Sievierodonetsk</t>
  </si>
  <si>
    <t>1979</t>
  </si>
  <si>
    <t>Біла Церква</t>
  </si>
  <si>
    <t>Bila Tserkva</t>
  </si>
  <si>
    <t>1980</t>
  </si>
  <si>
    <t>Харцизьк</t>
  </si>
  <si>
    <t>Khartsyzk</t>
  </si>
  <si>
    <t>1982</t>
  </si>
  <si>
    <t>Івано-Франківськ</t>
  </si>
  <si>
    <t>Ivano-Frankivsk</t>
  </si>
  <si>
    <t>1983</t>
  </si>
  <si>
    <t>Сорокине (Краснодон)</t>
  </si>
  <si>
    <t>Sorokyne</t>
  </si>
  <si>
    <t>1987</t>
  </si>
  <si>
    <t>Алушта</t>
  </si>
  <si>
    <t>Alushta</t>
  </si>
  <si>
    <t>1993</t>
  </si>
  <si>
    <t>Керч</t>
  </si>
  <si>
    <t>Kerch</t>
  </si>
  <si>
    <t>2004</t>
  </si>
  <si>
    <t>Лімож</t>
  </si>
  <si>
    <t>Limoges</t>
  </si>
  <si>
    <t>Saint-Étienne</t>
  </si>
  <si>
    <t>Чеські Будейовиці</t>
  </si>
  <si>
    <t>České Budějovice</t>
  </si>
  <si>
    <t>1948; 1991</t>
  </si>
  <si>
    <t>Градець-Кралове</t>
  </si>
  <si>
    <t>Hradec Králové</t>
  </si>
  <si>
    <t>Хомутов — Їрков</t>
  </si>
  <si>
    <t>Chomutov – Jirkov</t>
  </si>
  <si>
    <t>Їглава</t>
  </si>
  <si>
    <t>Jihlava</t>
  </si>
  <si>
    <t>Маріанські Лазні</t>
  </si>
  <si>
    <t>Mariánské Lázně</t>
  </si>
  <si>
    <t>Опава</t>
  </si>
  <si>
    <t>Opava</t>
  </si>
  <si>
    <t>Падрубиці</t>
  </si>
  <si>
    <t>Pardubice</t>
  </si>
  <si>
    <t>Теплиці</t>
  </si>
  <si>
    <t>Teplice</t>
  </si>
  <si>
    <t>Усті-над-Лабою</t>
  </si>
  <si>
    <t>Ústí nad Labem</t>
  </si>
  <si>
    <t>Злін — Отроковиці</t>
  </si>
  <si>
    <t>Zlín – Otrokovice</t>
  </si>
  <si>
    <t>Біль</t>
  </si>
  <si>
    <t>Biel</t>
  </si>
  <si>
    <t>Вінтертур</t>
  </si>
  <si>
    <t>Winterthur</t>
  </si>
  <si>
    <t>Ла-Шо-де-Фон</t>
  </si>
  <si>
    <t>La Chaux-de-Fonds</t>
  </si>
  <si>
    <t>Люцерн</t>
  </si>
  <si>
    <t>Lucerne</t>
  </si>
  <si>
    <t>Монтре—Веве</t>
  </si>
  <si>
    <t>Montreux—Vevey</t>
  </si>
  <si>
    <t>Санкт-Галлен</t>
  </si>
  <si>
    <t>St. Gallen</t>
  </si>
  <si>
    <t>Фрібур</t>
  </si>
  <si>
    <t>Fribourg</t>
  </si>
  <si>
    <t>Шаффгаузен</t>
  </si>
  <si>
    <t>Schaffhausen</t>
  </si>
  <si>
    <t>Ландскруна</t>
  </si>
  <si>
    <t>Landskrona</t>
  </si>
  <si>
    <t xml:space="preserve">Місто </t>
  </si>
  <si>
    <t>Камʼянське</t>
  </si>
  <si>
    <t>Kamianske</t>
  </si>
  <si>
    <t>Ужгород</t>
  </si>
  <si>
    <t>Uzhgorod</t>
  </si>
  <si>
    <t>Словʼянськ</t>
  </si>
  <si>
    <t>Сєверодонецьк</t>
  </si>
  <si>
    <t>Sieverodonetsk</t>
  </si>
  <si>
    <t>Кримський тролейбус (Сімферополь, Алушта, Ялта)</t>
  </si>
  <si>
    <t>Crimean trolleybus 
(Simferopol, Alushta, Yalta)</t>
  </si>
  <si>
    <t>Yevpatoriya</t>
  </si>
  <si>
    <t>Yenakiyeve</t>
  </si>
  <si>
    <t>Сорокине</t>
  </si>
  <si>
    <t>ВСЬОГО</t>
  </si>
  <si>
    <t>TOTAL</t>
  </si>
  <si>
    <t>E-mail</t>
  </si>
  <si>
    <t>73 312</t>
  </si>
  <si>
    <t>artbahmut2016@gmail.com</t>
  </si>
  <si>
    <t>208 737</t>
  </si>
  <si>
    <t>370 601</t>
  </si>
  <si>
    <t>kp.vinttu@gmail.com</t>
  </si>
  <si>
    <t>980 940</t>
  </si>
  <si>
    <t>55 088</t>
  </si>
  <si>
    <t>kptramwaydru@gmail.com</t>
  </si>
  <si>
    <t>263 507</t>
  </si>
  <si>
    <t>zt-tty-sekr@ukr.net</t>
  </si>
  <si>
    <t>722 713</t>
  </si>
  <si>
    <t>237 855</t>
  </si>
  <si>
    <t>dkp1983@ukr.net</t>
  </si>
  <si>
    <t>2 962 180</t>
  </si>
  <si>
    <t>150 084</t>
  </si>
  <si>
    <t>kpktty@ukr.net</t>
  </si>
  <si>
    <t>217 710</t>
  </si>
  <si>
    <t>kremen.kty@ukr.net</t>
  </si>
  <si>
    <t>612 750</t>
  </si>
  <si>
    <t>222 695</t>
  </si>
  <si>
    <t>95 031</t>
  </si>
  <si>
    <t>217 097</t>
  </si>
  <si>
    <t>lpe2791@gmail.com</t>
  </si>
  <si>
    <t>712 510</t>
  </si>
  <si>
    <t>440 000</t>
  </si>
  <si>
    <t>mttu@mariupolrada.gov.ua</t>
  </si>
  <si>
    <t>476 101</t>
  </si>
  <si>
    <t>1 015 826</t>
  </si>
  <si>
    <t>office@oget.od.ua</t>
  </si>
  <si>
    <t>283 402</t>
  </si>
  <si>
    <t>245 289</t>
  </si>
  <si>
    <t>101 135</t>
  </si>
  <si>
    <t>stru78@sed.lg.ua</t>
  </si>
  <si>
    <t>106 972</t>
  </si>
  <si>
    <t>slavtrolua@gmail.com</t>
  </si>
  <si>
    <t>259 660</t>
  </si>
  <si>
    <t>sstu67@gmail.com</t>
  </si>
  <si>
    <t>223 938</t>
  </si>
  <si>
    <t>ternotet01@meta.ua</t>
  </si>
  <si>
    <t>1 443 886</t>
  </si>
  <si>
    <t>kh_get@ukr.net</t>
  </si>
  <si>
    <t>283 649</t>
  </si>
  <si>
    <t>xet.contact@ukr.net</t>
  </si>
  <si>
    <t>274 582</t>
  </si>
  <si>
    <t>hkpeltrans@ukr.net</t>
  </si>
  <si>
    <t>272 651</t>
  </si>
  <si>
    <t>265 471</t>
  </si>
  <si>
    <t>trolli1897@gmail.com</t>
  </si>
  <si>
    <t>285 234</t>
  </si>
  <si>
    <t>kpchtu.s@gmail.com</t>
  </si>
  <si>
    <t>229 794</t>
  </si>
  <si>
    <t>84 787</t>
  </si>
  <si>
    <t>tramkon@ukr.net</t>
  </si>
  <si>
    <t>13.06.1892</t>
  </si>
  <si>
    <t>31.05.1894</t>
  </si>
  <si>
    <t>26.06.1897</t>
  </si>
  <si>
    <t>22.08.1899</t>
  </si>
  <si>
    <r>
      <rPr>
        <sz val="9"/>
        <color theme="1"/>
        <rFont val="Arial"/>
        <family val="2"/>
      </rPr>
      <t xml:space="preserve">34,7
</t>
    </r>
    <r>
      <rPr>
        <sz val="8"/>
        <color theme="1"/>
        <rFont val="Arial"/>
        <family val="2"/>
      </rPr>
      <t>припинено</t>
    </r>
    <r>
      <rPr>
        <sz val="9"/>
        <color theme="1"/>
        <rFont val="Arial"/>
        <family val="2"/>
      </rPr>
      <t xml:space="preserve">
</t>
    </r>
  </si>
  <si>
    <r>
      <rPr>
        <sz val="9"/>
        <color theme="1"/>
        <rFont val="Arial"/>
        <family val="2"/>
      </rPr>
      <t xml:space="preserve">34,7
</t>
    </r>
    <r>
      <rPr>
        <sz val="8"/>
        <color theme="1"/>
        <rFont val="Arial"/>
        <family val="2"/>
      </rPr>
      <t>припинено</t>
    </r>
    <r>
      <rPr>
        <sz val="9"/>
        <color theme="1"/>
        <rFont val="Arial"/>
        <family val="2"/>
      </rPr>
      <t xml:space="preserve">
</t>
    </r>
  </si>
  <si>
    <t>PESA 71-414K</t>
  </si>
  <si>
    <t>ЕлектронТ5В641</t>
  </si>
  <si>
    <t>В85300М</t>
  </si>
  <si>
    <t>Татра Т4DM</t>
  </si>
  <si>
    <t xml:space="preserve">К-1Т306 </t>
  </si>
  <si>
    <t xml:space="preserve">Татра </t>
  </si>
  <si>
    <t>КТ-4D</t>
  </si>
  <si>
    <t>Т-3</t>
  </si>
  <si>
    <t>КТ-4SU</t>
  </si>
  <si>
    <t>КТМ-5М3</t>
  </si>
  <si>
    <t>КТМ-8</t>
  </si>
  <si>
    <t>PESA71-414K</t>
  </si>
  <si>
    <t>Міраж</t>
  </si>
  <si>
    <t>Ве  4/4,4/6</t>
  </si>
  <si>
    <t>ЛТ-10</t>
  </si>
  <si>
    <t xml:space="preserve">Гота </t>
  </si>
  <si>
    <t>ЛМ-71</t>
  </si>
  <si>
    <t>ЮК-Т6-Б5</t>
  </si>
  <si>
    <t>КТМ</t>
  </si>
  <si>
    <t>Т-3М</t>
  </si>
  <si>
    <t>Т3-КВП-Од</t>
  </si>
  <si>
    <t>КТ-4</t>
  </si>
  <si>
    <t>Т4-SU</t>
  </si>
  <si>
    <t>Т6A5</t>
  </si>
  <si>
    <t>КЗR-N</t>
  </si>
  <si>
    <t>Татра Т4D</t>
  </si>
  <si>
    <t>К-1</t>
  </si>
  <si>
    <t>Т3-UA-3</t>
  </si>
  <si>
    <t>Електрон</t>
  </si>
  <si>
    <t>TR843</t>
  </si>
  <si>
    <t>71-154М-К</t>
  </si>
  <si>
    <t>Богдан Т90117</t>
  </si>
  <si>
    <t>АКСМ-321</t>
  </si>
  <si>
    <t>Богдан Т70117</t>
  </si>
  <si>
    <t>ЕлектронТ19102</t>
  </si>
  <si>
    <t>PTS-12</t>
  </si>
  <si>
    <t>ЕталонТ12110</t>
  </si>
  <si>
    <t>ПМЗ-Т2</t>
  </si>
  <si>
    <t>VOLVO</t>
  </si>
  <si>
    <t>HESSNAW</t>
  </si>
  <si>
    <t>Skoda 14TR</t>
  </si>
  <si>
    <t>ЗиУ-9</t>
  </si>
  <si>
    <t>МАN</t>
  </si>
  <si>
    <t>JELCZ</t>
  </si>
  <si>
    <t>ПМЗ-Т1</t>
  </si>
  <si>
    <t>К-12</t>
  </si>
  <si>
    <t>ЛАЗ</t>
  </si>
  <si>
    <t>ЗиУ-10</t>
  </si>
  <si>
    <t>ПМЗ-Т2П</t>
  </si>
  <si>
    <t>ЛАЗ-52522</t>
  </si>
  <si>
    <t>TROLZA-5265</t>
  </si>
  <si>
    <t>ЛАЗ Е-301</t>
  </si>
  <si>
    <t>Skoda ТR</t>
  </si>
  <si>
    <t>МАЗ-103Т</t>
  </si>
  <si>
    <t>МАЗЕТОН-103Т</t>
  </si>
  <si>
    <t>Е-186</t>
  </si>
  <si>
    <t>ЛАЗЕ-183</t>
  </si>
  <si>
    <t>ЛуАЗЕ-231</t>
  </si>
  <si>
    <t>Богдан</t>
  </si>
  <si>
    <t>Дніпро Е-187</t>
  </si>
  <si>
    <t>БКМ-321</t>
  </si>
  <si>
    <t>SAM</t>
  </si>
  <si>
    <t>VOLVOB10M</t>
  </si>
  <si>
    <t xml:space="preserve">Дніпро </t>
  </si>
  <si>
    <t xml:space="preserve">Mersedes </t>
  </si>
  <si>
    <t>Graft&amp;Stift</t>
  </si>
  <si>
    <t>АКСМ43303А</t>
  </si>
  <si>
    <t>Ikarus 280.94</t>
  </si>
  <si>
    <t>VAN HOOL</t>
  </si>
  <si>
    <t xml:space="preserve"> </t>
  </si>
  <si>
    <t>160*</t>
  </si>
  <si>
    <t>https://tatra-yug.com.ua/kontakti/</t>
  </si>
  <si>
    <t>ptsukraine.com</t>
  </si>
  <si>
    <t>https://yuzhmash.com/ua/kontakti/</t>
  </si>
  <si>
    <t>tdlitan.com</t>
  </si>
  <si>
    <t>https://bus-motor.com/kontakti/
Вікіпедія</t>
  </si>
  <si>
    <t>http://bus.ck.ua/avtobus.html</t>
  </si>
  <si>
    <r>
      <rPr>
        <u/>
        <sz val="11"/>
        <color rgb="FF1155CC"/>
        <rFont val="Arial"/>
        <family val="2"/>
      </rPr>
      <t>http://www.zaz.ua/ukr/index.html</t>
    </r>
    <r>
      <rPr>
        <sz val="11"/>
        <rFont val="Arial"/>
        <family val="2"/>
      </rPr>
      <t xml:space="preserve"> 
</t>
    </r>
    <r>
      <rPr>
        <u/>
        <sz val="11"/>
        <color rgb="FF1155CC"/>
        <rFont val="Arial"/>
        <family val="2"/>
      </rPr>
      <t>https://umgukravto.com.ua/buses/</t>
    </r>
    <r>
      <rPr>
        <sz val="11"/>
        <rFont val="Arial"/>
        <family val="2"/>
      </rPr>
      <t xml:space="preserve"> </t>
    </r>
  </si>
  <si>
    <t>MAN (Traton SE / VW)</t>
  </si>
  <si>
    <t>https://www.man.eu/de/en/homepage.html</t>
  </si>
  <si>
    <t>Mercedes-Benz (EvoBus GmbH)</t>
  </si>
  <si>
    <t>https://www.mercedes-benz-bus.com/en_DE/home.html</t>
  </si>
  <si>
    <t>Setra (EvoBus GmbH)</t>
  </si>
  <si>
    <t>https://www.setra-bus.com/en_DE/home.html</t>
  </si>
  <si>
    <t>Siemens</t>
  </si>
  <si>
    <t>https://www.mobility.siemens.com/global/en/portfolio/rail/rolling-stock.html</t>
  </si>
  <si>
    <t>HeiterBlick</t>
  </si>
  <si>
    <t>https://www.heiterblick.de/en/vehicles/</t>
  </si>
  <si>
    <t>Solaris Bus &amp; Coach (CAF)</t>
  </si>
  <si>
    <t>https://www.solarisbus.com/</t>
  </si>
  <si>
    <t>Solaris Tram (Stadler)</t>
  </si>
  <si>
    <t>PESA</t>
  </si>
  <si>
    <t>https://pesa.pl/kategoria/tramwaje/</t>
  </si>
  <si>
    <t>Newag</t>
  </si>
  <si>
    <t>https://www.newag.pl/nasza-oferta/tramwaje/</t>
  </si>
  <si>
    <t>Modertrans</t>
  </si>
  <si>
    <t>https://www.modertrans.pl/products/oferta/</t>
  </si>
  <si>
    <t>Nesobus</t>
  </si>
  <si>
    <t>https://www.nesobus.pl/#/informacje-techniczne</t>
  </si>
  <si>
    <t>Autosan</t>
  </si>
  <si>
    <t>https://autosan.pl/autobusy/</t>
  </si>
  <si>
    <t>Solbus</t>
  </si>
  <si>
    <t>https://solbus.com.pl/pl/produkty/1/miejskie</t>
  </si>
  <si>
    <t>AMZ-Kutno</t>
  </si>
  <si>
    <t>http://amz.pl/</t>
  </si>
  <si>
    <t>Ursus Bus</t>
  </si>
  <si>
    <t>https://ursusbus.com/</t>
  </si>
  <si>
    <t>Arthur Bus</t>
  </si>
  <si>
    <t>https://www.arthurbus.com/</t>
  </si>
  <si>
    <t>Ebusco</t>
  </si>
  <si>
    <t>https://www.ebusco.com/electric-buses/</t>
  </si>
  <si>
    <t>VDL Bus and coach</t>
  </si>
  <si>
    <t>https://www.vdlbuscoach.com/en/public-transport</t>
  </si>
  <si>
    <t>Van Hool</t>
  </si>
  <si>
    <t>https://www.vanhool.com/en/vehicles/public-transport</t>
  </si>
  <si>
    <t>Scania (Traton SE / VW)</t>
  </si>
  <si>
    <t>https://www.scania.com/ua/uk/home/products/buses-and-coaches/urban-transport-operations.html</t>
  </si>
  <si>
    <t>Volvo Buses</t>
  </si>
  <si>
    <t>https://www.volvobuses.com/en/city-and-intercity/buses.html</t>
  </si>
  <si>
    <t>Alstom</t>
  </si>
  <si>
    <t>https://www.alstom.com/solutions/rolling-stock</t>
  </si>
  <si>
    <t>Heuliez Bus (Iveco)</t>
  </si>
  <si>
    <t>https://www.heuliezbus.com/fr/produits</t>
  </si>
  <si>
    <t>Stadler</t>
  </si>
  <si>
    <t>https://www.stadlerrail.com/en/products/</t>
  </si>
  <si>
    <t>HESS</t>
  </si>
  <si>
    <t>https://www.hess-ag.ch/services/buses/lightram.html?L=2</t>
  </si>
  <si>
    <t>Škoda</t>
  </si>
  <si>
    <t>https://www.skodagroup.com/products/city-transport</t>
  </si>
  <si>
    <t>SOR</t>
  </si>
  <si>
    <t>https://www.sor.cz/en/bus/</t>
  </si>
  <si>
    <t>Pragoimex (Aliance TW Team)</t>
  </si>
  <si>
    <t>http://www.pragoimex.cz/en/category/products-28</t>
  </si>
  <si>
    <t>CAF</t>
  </si>
  <si>
    <t>https://www.caf.net/en/soluciones/proyectos/index.php</t>
  </si>
  <si>
    <t>Irizar</t>
  </si>
  <si>
    <t>https://irizar-emobility.com/en/vehicles/irizar-ie-bus</t>
  </si>
  <si>
    <t>Castrosua</t>
  </si>
  <si>
    <t>Caetano Bus</t>
  </si>
  <si>
    <t>https://caetanobus.pt/en/buses/#electric</t>
  </si>
  <si>
    <t>Iveco Bus</t>
  </si>
  <si>
    <t>https://www.iveco.com/ivecobus/en-us/Pages/Home-Page.aspx</t>
  </si>
  <si>
    <t>BredaMenarinibus (Industria Italiana Autobus / King Long Italia)</t>
  </si>
  <si>
    <t>https://www.industriaitalianaautobus.com/en/</t>
  </si>
  <si>
    <t>Hitachi Rail Italy</t>
  </si>
  <si>
    <t>https://www.hitachirail.com/products-and-solutions/rolling-stock/</t>
  </si>
  <si>
    <t>Ikarus (Electrobus Europe Zrt / CRRC)</t>
  </si>
  <si>
    <t>https://ikarus.hu/en/ikarus-120e/#</t>
  </si>
  <si>
    <t>Credobus</t>
  </si>
  <si>
    <t>https://credobus.hu/en/modellvalasztek/</t>
  </si>
  <si>
    <t>BYD</t>
  </si>
  <si>
    <t>https://bydeurope.com/pdp-bus-coach</t>
  </si>
  <si>
    <t>ITK (INTER TAN-KER)</t>
  </si>
  <si>
    <t>https://itebusandtruck.hu/jarmuveink/</t>
  </si>
  <si>
    <t>Astra Vagoane Călători</t>
  </si>
  <si>
    <t>https://avcactive.com/en/trams/</t>
  </si>
  <si>
    <t>Astra Bus</t>
  </si>
  <si>
    <t>https://astrabus.ro/produse/</t>
  </si>
  <si>
    <t>https://www.google.com/maps/d/edit?mid=1s7Oh2rccxXs5ChPvDxbZ_QKzMeNKP5w&amp;usp=sharing</t>
  </si>
  <si>
    <t>Sorokyne (Krasnodon)</t>
  </si>
  <si>
    <t>KPI</t>
  </si>
  <si>
    <t>Sheet name</t>
  </si>
  <si>
    <t>No.</t>
  </si>
  <si>
    <t>Contents</t>
  </si>
  <si>
    <t>About this database</t>
  </si>
  <si>
    <t>This is a statistical database with information on electric public transport systems in Ukrainian and European cities (version 01.2023).</t>
  </si>
  <si>
    <t>Prepared by NGO Vision Zero as part of a project with the European Climate Foundation.</t>
  </si>
  <si>
    <t>List of abbreviations</t>
  </si>
  <si>
    <t>DB</t>
  </si>
  <si>
    <t>database</t>
  </si>
  <si>
    <t>PT</t>
  </si>
  <si>
    <t>public transport</t>
  </si>
  <si>
    <t>rolling stock</t>
  </si>
  <si>
    <t>RS</t>
  </si>
  <si>
    <t>ET</t>
  </si>
  <si>
    <t>electric transport</t>
  </si>
  <si>
    <t>CE</t>
  </si>
  <si>
    <t>communal enterprise</t>
  </si>
  <si>
    <t>key performance indicators</t>
  </si>
  <si>
    <t>tram and trolleybus department</t>
  </si>
  <si>
    <t>TTD</t>
  </si>
  <si>
    <t>open joint stock company</t>
  </si>
  <si>
    <t>OJSC</t>
  </si>
  <si>
    <t>1. Number of cities with tram systems in Europe (as of 01.01.2023)</t>
  </si>
  <si>
    <t>Number of cities</t>
  </si>
  <si>
    <t>About this database, list of abbreviations</t>
  </si>
  <si>
    <t>Year of launch</t>
  </si>
  <si>
    <t>Year of restart</t>
  </si>
  <si>
    <t>Track length (km)</t>
  </si>
  <si>
    <t>Number of routes</t>
  </si>
  <si>
    <t>Track gauge (mm)</t>
  </si>
  <si>
    <t>Number of vehicles (cars)</t>
  </si>
  <si>
    <t>Annual ridership (mln)</t>
  </si>
  <si>
    <t>Total</t>
  </si>
  <si>
    <t>closed</t>
  </si>
  <si>
    <t>3. Number of cities with trolleybus systems in Europe (as of 01.01.2023)</t>
  </si>
  <si>
    <t>Sources:</t>
  </si>
  <si>
    <t>Map</t>
  </si>
  <si>
    <t>2. Characteristics of tram systems in Europe (as of 01.01.2023)</t>
  </si>
  <si>
    <t>4. Characteristics of trolleybus systems in Europe (as of 01.01.2023)</t>
  </si>
  <si>
    <t>Length of the contact network (km)</t>
  </si>
  <si>
    <t>Number of vehicles</t>
  </si>
  <si>
    <t>Map:</t>
  </si>
  <si>
    <t>5. List of Ukrainian cities with existing electric and other public transport systems (as of 01.01.2023)</t>
  </si>
  <si>
    <t>Population (2020)</t>
  </si>
  <si>
    <t>Metro</t>
  </si>
  <si>
    <t>Tram</t>
  </si>
  <si>
    <t>Trolleybus</t>
  </si>
  <si>
    <t>Communal bus</t>
  </si>
  <si>
    <t>Private bus</t>
  </si>
  <si>
    <t>Yes</t>
  </si>
  <si>
    <t>Bus systems operated in more than 80 cities of Ukraine as of January 01, 2022</t>
  </si>
  <si>
    <t>Population 
(2020)</t>
  </si>
  <si>
    <t>Name of the enterprise 
(carrier)</t>
  </si>
  <si>
    <t>Contact (responsible) person 
at the enterprise (full name)</t>
  </si>
  <si>
    <t>Position</t>
  </si>
  <si>
    <t>Website</t>
  </si>
  <si>
    <t>7. List and characteristics of tram systems in Ukraine by city (as of 01.01.2021)</t>
  </si>
  <si>
    <t>Opening date</t>
  </si>
  <si>
    <t>Status</t>
  </si>
  <si>
    <t>Note</t>
  </si>
  <si>
    <t>Evpatoria</t>
  </si>
  <si>
    <t>In operation</t>
  </si>
  <si>
    <t>Depot 1 - 87,9 km, Depot 2 - 43,6 km</t>
  </si>
  <si>
    <t>from 30.12.1978 - high-speed tram lines in operation</t>
  </si>
  <si>
    <t>Altered from 1000 mm to 1524 mm in the period from 06.11.1932 to 15.08.1948</t>
  </si>
  <si>
    <t>Altered from 1000 mm to 1524 mm between 1926 and 1934</t>
  </si>
  <si>
    <t>22.08.1907 (Lustdorf). Altered from 1000 mm to 1524 mm between 1934 and 1971.</t>
  </si>
  <si>
    <t>Altered from 1000 mm to 1524 mm between 1951 and 1971</t>
  </si>
  <si>
    <t>8. List and characteristics of trolleybus systems in Ukraine by city (as of 01.01.2021)</t>
  </si>
  <si>
    <t>Number of vehilcles</t>
  </si>
  <si>
    <t>The Simferopol-Alushta section from November 6, 1959, and the Alushta-Yalta section from July 1961.</t>
  </si>
  <si>
    <t>The list does not include Vuhlehirsk (the network was closed in 2014), Antratsyt (2018), Luhansk (2022), Alchevsk (2022).</t>
  </si>
  <si>
    <t>Crimea: 
Simferopol - Alushta - Yalta</t>
  </si>
  <si>
    <t>Makiivka</t>
  </si>
  <si>
    <t>Sorokino</t>
  </si>
  <si>
    <t>Name of the city (settlement)</t>
  </si>
  <si>
    <t>Name of the enterprise</t>
  </si>
  <si>
    <t>Antratsyt</t>
  </si>
  <si>
    <t>Sorokino (Krasnodon)</t>
  </si>
  <si>
    <t>Kostiantynivka</t>
  </si>
  <si>
    <t>Molochne village</t>
  </si>
  <si>
    <t>Crimea (Simferopol, Alushta, Yalta)</t>
  </si>
  <si>
    <t>Yenakieve / Vuhlehirsk</t>
  </si>
  <si>
    <t>Source: UkrElectroTrans Corporation, http://korpmet.org.ua/?page_id=776</t>
  </si>
  <si>
    <t xml:space="preserve">Source: UkrElectroTrans Corporation, http://korpmet.org.ua/?page_id=776 </t>
  </si>
  <si>
    <t>Tram contact network</t>
  </si>
  <si>
    <t>Tram track, km</t>
  </si>
  <si>
    <t>Trolleybus contact network, km</t>
  </si>
  <si>
    <t>Number of tram depots</t>
  </si>
  <si>
    <t>Number of trolleybus depots</t>
  </si>
  <si>
    <t>Number of tram routes</t>
  </si>
  <si>
    <t>Number of trolleybus routes</t>
  </si>
  <si>
    <t>Number of traction substations</t>
  </si>
  <si>
    <t>СС</t>
  </si>
  <si>
    <t>City council</t>
  </si>
  <si>
    <t>CE "Cherkasyelectrotrans" of the Cherkasy CC</t>
  </si>
  <si>
    <t>CE "Chernihiv TD" of the Chernihiv CC</t>
  </si>
  <si>
    <t>CE "EAT" of Ivano-Frankivsk CC</t>
  </si>
  <si>
    <t>CE "Rivnelectroavtotrans" of the Rivne CC</t>
  </si>
  <si>
    <t>CE "Chernivtsi TD"</t>
  </si>
  <si>
    <t>CE "Lutsk Electric Transport Enterprise"</t>
  </si>
  <si>
    <t>CE "Vinnytsia Transport Company"</t>
  </si>
  <si>
    <t>CE "Lvivelectrotrans"</t>
  </si>
  <si>
    <t>CE "Kyivpastrans"</t>
  </si>
  <si>
    <t>CE "Zhytomyr TTD" of Zhytomyr CC</t>
  </si>
  <si>
    <t xml:space="preserve">CE "Trolleybus Department" of the Bila Tserkva City Council </t>
  </si>
  <si>
    <t>Khmelnytskyi CE "Electrotrans"</t>
  </si>
  <si>
    <t>CE "Electrotrans" of the Kropyvnytskyi CC</t>
  </si>
  <si>
    <t>CE "Alchevskpastrans"</t>
  </si>
  <si>
    <t>CE "Antratsyt TrD"</t>
  </si>
  <si>
    <t>CE "Horlivka TTD"</t>
  </si>
  <si>
    <t>CE "Konotop TD"</t>
  </si>
  <si>
    <t>CE "Kremenchuk TrD"</t>
  </si>
  <si>
    <t>CE "Kostiantynivka TD"</t>
  </si>
  <si>
    <t>CE "Makelectrotrans"</t>
  </si>
  <si>
    <t>CE "Mariupol TTD"</t>
  </si>
  <si>
    <t>CE "Sievierodonetsk TrD"</t>
  </si>
  <si>
    <t>CE "Trolleybus depot No. 2" in Kharkiv</t>
  </si>
  <si>
    <t>CE "Trolleybus depot No. 3" in Kharkiv</t>
  </si>
  <si>
    <t>CE "Saltivske tram depot"</t>
  </si>
  <si>
    <t>CE "Saltivske tram depot" in Kharkiv</t>
  </si>
  <si>
    <t>CE "Zhovtneve tram depot" in Kharkiv</t>
  </si>
  <si>
    <t>CE of the Kamianske CC "Transport"</t>
  </si>
  <si>
    <t>OJSC "Pension "Berehovyi"</t>
  </si>
  <si>
    <t>CE "Shvydkisnyi tram" depot No. 1 of the Kryvyi Rih</t>
  </si>
  <si>
    <t>CE "Shvydkisnyi tram" depot No. 2 of the city. Kryvyi Rih</t>
  </si>
  <si>
    <t>CE "Miskyi troleybus" Kryvyi Rih</t>
  </si>
  <si>
    <t>Crimean Republican Production Enterprise "Krymtrolleybus"</t>
  </si>
  <si>
    <t>Kerch Communal Production Enterprise "Kerchtrolleybus"</t>
  </si>
  <si>
    <t>CCE "Khersonelectrotrans"</t>
  </si>
  <si>
    <t>Due to the hostilities and temporary occupation, the data for the cities of Horlivka, Donetsk, Yenakiyeve, Yevpatoriya are as of April 1, 2014.</t>
  </si>
  <si>
    <t>Avdiyivka</t>
  </si>
  <si>
    <t>10. Inventory rolling stock of tramcars in Ukrainian cities as of 01.01.2022 with analysis of its changes in 2021</t>
  </si>
  <si>
    <t>Inventory rolling stock of passenger cars by type with modification as of 01.01.2022</t>
  </si>
  <si>
    <t>CE "Zhytomyr TTD"</t>
  </si>
  <si>
    <t xml:space="preserve">CE "Avdiyivka TTD" </t>
  </si>
  <si>
    <t>CE of the Donetsk CC "DonEAT"</t>
  </si>
  <si>
    <t>CE "Yenakiyeve TTD"</t>
  </si>
  <si>
    <t>CE "Kramatorks TTD"</t>
  </si>
  <si>
    <t>CCE "Luhanskelectrotrans"</t>
  </si>
  <si>
    <t>CE "Zhovtneve tram depot"</t>
  </si>
  <si>
    <t>CE "Shvydkisnyi tram" depot No. 1</t>
  </si>
  <si>
    <t>CE "Shvydkisnyi tram" depot No. 2</t>
  </si>
  <si>
    <t>* Kyivpastrans - 13 units of trolleybuses as museum exhibits; 160 units transferred to the balance sheet or storage in the bus park No. 7 (submitted for decommissioning)</t>
  </si>
  <si>
    <t>Inventory rolling stock of trolleybuses as of January 01, 2022</t>
  </si>
  <si>
    <t>Note *</t>
  </si>
  <si>
    <t>11. Inventory rolling stock of trolleybuses in Ukrainian cities as of January 01, 2022 with analysis of its changes in 2021</t>
  </si>
  <si>
    <t>12. Age of tramcars in Ukrainian cities as of 01.01.2021</t>
  </si>
  <si>
    <t>Number of tramcars by year of production</t>
  </si>
  <si>
    <t>Shvydk. tram (depot No.2)</t>
  </si>
  <si>
    <t>Shvydk. tram (depot No.1)</t>
  </si>
  <si>
    <t>The depreciation of the rolling stock of tram cars is 92.2%.</t>
  </si>
  <si>
    <t>Due to the hostilities and temporary occupation, the data for the cities of Avdiyivka, Horlivka, Donetsk, Yenakiyeve, Luhansk, Yevpatoriya are as of April 1, 2014.</t>
  </si>
  <si>
    <t>13. Age of trolleybuses in Ukrainian cities as of 01.01.2021</t>
  </si>
  <si>
    <t>Number of trolleybuses by year of production</t>
  </si>
  <si>
    <t xml:space="preserve">Zhytomyr </t>
  </si>
  <si>
    <t xml:space="preserve">Chernihiv </t>
  </si>
  <si>
    <t xml:space="preserve">Rivne </t>
  </si>
  <si>
    <t>Lysychansk-2</t>
  </si>
  <si>
    <t>Kharkiv, Saltivske tram depot</t>
  </si>
  <si>
    <t>The depreciation of trolleybus rolling stock is 64.5%.</t>
  </si>
  <si>
    <t>CE "Kyivpastrans" - 157 units transferred to the balance sheet or storage in bus park No. 7 (submitted for decommissioning)</t>
  </si>
  <si>
    <t>14. Rating indicators of financial and operational performance of Ukrainian municipal electric transport enterprises in 2019</t>
  </si>
  <si>
    <t>Rating among enterprises</t>
  </si>
  <si>
    <t xml:space="preserve">Name of the city (settlement)
</t>
  </si>
  <si>
    <t>Note: the rating is based on the indicators provided by urban electric transport enterprises and is of a departmental nature (not all cities are present).</t>
  </si>
  <si>
    <t>The sum of the rating indicators of the enterprises' performance</t>
  </si>
  <si>
    <t>Salaries of employees</t>
  </si>
  <si>
    <t>Average monthly salary per employee (UAH)</t>
  </si>
  <si>
    <t>Rating by indicator</t>
  </si>
  <si>
    <t>of financial and economic activities</t>
  </si>
  <si>
    <t>of labor resources use</t>
  </si>
  <si>
    <t>of the operational work</t>
  </si>
  <si>
    <t>of fare collection</t>
  </si>
  <si>
    <t>of passenger transportation</t>
  </si>
  <si>
    <t>of transportation work provision</t>
  </si>
  <si>
    <t>average daily mileage of a vehicle (km)</t>
  </si>
  <si>
    <t>average daily passenger transportation by a unit of rolling stock operated on the line (persons)</t>
  </si>
  <si>
    <t>revenue from ticket sales per 1 km of transportation work (UAH)</t>
  </si>
  <si>
    <t>number of employees per unit of rolling stock in operation (persons)</t>
  </si>
  <si>
    <t>level of profitability of the enterprise (percentage)</t>
  </si>
  <si>
    <t>E   F   F   I   C   I   E   N   C   Y:</t>
  </si>
  <si>
    <t>CE "Sloviansk TrD"</t>
  </si>
  <si>
    <t>CE "Rivnelectroavtotrans"</t>
  </si>
  <si>
    <t>CE "Dnipro electric transport"</t>
  </si>
  <si>
    <t>CE "Dnipro electric transport" of the Dnipro CC</t>
  </si>
  <si>
    <t>CE "Chernihiv TD"</t>
  </si>
  <si>
    <t>Kropyvnytskyi CE "Electrotrans"</t>
  </si>
  <si>
    <t>farebox recovery ratio per 1 km (percentage)</t>
  </si>
  <si>
    <t>Kremenchuk TrD named after L.Y. Levitan</t>
  </si>
  <si>
    <t xml:space="preserve">CE "Zhytomyr TTD" </t>
  </si>
  <si>
    <t>CE "Cherkasyelectrotrans"</t>
  </si>
  <si>
    <t>CE "Transport", Kamianske</t>
  </si>
  <si>
    <t>CE "ElectroAvtoTrans", Ivano-Frankivsk</t>
  </si>
  <si>
    <t>CE "Shvydkisnyi tramway", Kryvyi Rih</t>
  </si>
  <si>
    <t>CE "Miskyi troleybus", Kryvyi Rih</t>
  </si>
  <si>
    <t>CE "Kyivpastrans" *</t>
  </si>
  <si>
    <t xml:space="preserve">SE AMP No. 1 OJSC LuAZ </t>
  </si>
  <si>
    <t>CE "Lysychansk TD"</t>
  </si>
  <si>
    <t>CE "Kramatorsk TTD"</t>
  </si>
  <si>
    <t>"ElectroAvtoTrans" LLC, Kramatorsk</t>
  </si>
  <si>
    <t>CE "Kremenchuk TrD" named after L.Y. Levitan</t>
  </si>
  <si>
    <t>CE "Slovianske TrD"</t>
  </si>
  <si>
    <t>CE "Krasnodon TrD"</t>
  </si>
  <si>
    <t>CE "Poltavaelectroavtotrans"</t>
  </si>
  <si>
    <t>CE "ElectroAvtoTrans" of Ivano-Frankivsk CC</t>
  </si>
  <si>
    <t>CE "Avdiyivka TTD"</t>
  </si>
  <si>
    <t>CE "Druzhkivkaavtoelectrotrans" of the Druzhkivka CC</t>
  </si>
  <si>
    <t>CE of the Donetsk CC "Donelectroavtotrans"</t>
  </si>
  <si>
    <t>CE "Yenakiyeve TTD" (operator in Vuhlehirsk)</t>
  </si>
  <si>
    <t>CE "KrasnodonTrD"</t>
  </si>
  <si>
    <t>CE "Sloviansk TrD" of the Sloviansk CC</t>
  </si>
  <si>
    <t>Due to the hostilities and temporary occupation, the data for the cities of Avdiyivka, Alchevsk, Antratsyt, Horlivka, Donetsk, Yenakiyeve, Sorokyne (Krasnodon), Luhansk, Makiyivka, Khartsyzk, Yevpatoriya, Kerch, Sevastopol and the Autonomous Republic of Crimea are not reflected.</t>
  </si>
  <si>
    <t>Khartsyzk branch of "AutoPassTrans"</t>
  </si>
  <si>
    <t>9. Infrastructure of Ukrainian electric transport communal enterprises (as of 01.01.2021)</t>
  </si>
  <si>
    <t>6. Contact information of Ukrainian electric transport communal enterprises (as of 01.01.2022)</t>
  </si>
  <si>
    <t>Name</t>
  </si>
  <si>
    <t>Models</t>
  </si>
  <si>
    <t>Address</t>
  </si>
  <si>
    <t>Production
(mode of transport)</t>
  </si>
  <si>
    <t>Netherlands / Belgium</t>
  </si>
  <si>
    <t>м. Lviv, 311 Shevchenko str.</t>
  </si>
  <si>
    <t>м. Odesa, 9 Vodoprovodna str.</t>
  </si>
  <si>
    <t>Germany, Munich/Poland, Starahovici/Turkey, Ankara</t>
  </si>
  <si>
    <t>Germany, Mannheim / France, Ligny-en-Barrois</t>
  </si>
  <si>
    <t xml:space="preserve">Germany, Mannheim, Ulm, </t>
  </si>
  <si>
    <t xml:space="preserve">Germany, Munich, Germany, </t>
  </si>
  <si>
    <t>Germany, Leipzig</t>
  </si>
  <si>
    <t>Poland, Bolechowo,</t>
  </si>
  <si>
    <t>Poland, Srodowa Wielkopolska</t>
  </si>
  <si>
    <t>Poland, Bydgoszcz</t>
  </si>
  <si>
    <t>Poland, Nowy Sącz</t>
  </si>
  <si>
    <t>Poland, Poznan</t>
  </si>
  <si>
    <t>Poland, Sianok</t>
  </si>
  <si>
    <t>Poland, Kutno</t>
  </si>
  <si>
    <t>Poland, Lublin</t>
  </si>
  <si>
    <t xml:space="preserve">The Netherlands, Amsterdam / Belgium, Dern, </t>
  </si>
  <si>
    <t>The Netherlands, Valkenswaard / Belgium, Roeselar</t>
  </si>
  <si>
    <t xml:space="preserve">Belgium, Koningshoekt, </t>
  </si>
  <si>
    <t>Sweden, Södertälje / EU</t>
  </si>
  <si>
    <t>Sweden / Poland, Wroclaw (closing in 2024)</t>
  </si>
  <si>
    <t>France, Saint-Ouen-sur-Seine / EU</t>
  </si>
  <si>
    <t>France, Moleon</t>
  </si>
  <si>
    <t>Switzerland, Bussnang / EU</t>
  </si>
  <si>
    <t xml:space="preserve">Switzerland, Bellach, </t>
  </si>
  <si>
    <t>Czech Republic, Pilsen</t>
  </si>
  <si>
    <t>Czech Republic, Libhavy</t>
  </si>
  <si>
    <t xml:space="preserve">Czech Republic, Prague </t>
  </si>
  <si>
    <t xml:space="preserve">Spain, Beasain </t>
  </si>
  <si>
    <t xml:space="preserve">Spain, Ormeixtegui, Olaberria, </t>
  </si>
  <si>
    <t>Spain, Santiago de Compostela,</t>
  </si>
  <si>
    <t>Portugal, Arada, Portugal</t>
  </si>
  <si>
    <t>Italy, Turin / EU</t>
  </si>
  <si>
    <t>Italy, Bolgia, Flumeri</t>
  </si>
  <si>
    <t>Italy, Pistoia, Naples</t>
  </si>
  <si>
    <t>Hungary, Szekesfehérvár</t>
  </si>
  <si>
    <t>Hungary, Győr, Mosonmagyaróvár</t>
  </si>
  <si>
    <t>Hungary, Komarom</t>
  </si>
  <si>
    <t>Hungary, Debrecen</t>
  </si>
  <si>
    <t>Romania, Arad</t>
  </si>
  <si>
    <t>Cherkasy, 292 Rozhdestvianna St.</t>
  </si>
  <si>
    <t>Zaporizhzhia, 8 Sobornyi Ave.</t>
  </si>
  <si>
    <t>Prolisky village, 4 Brovarska St. (Kyiv region, Boryspil district),
Chernihiv, 312 Myru Avenue</t>
  </si>
  <si>
    <t>Brovary
16-G/19 Moskalenko St., Brovary</t>
  </si>
  <si>
    <t>Dnipro, 1 Kryvorizka str.</t>
  </si>
  <si>
    <t>Kyiv, 1A Novokonstantynivska str.,
Lutsk, 42 Rivnenska str.</t>
  </si>
  <si>
    <t>Poland, Solec-Kujawski</t>
  </si>
  <si>
    <t>Poland, Swidnik</t>
  </si>
  <si>
    <t>Buses, trolleybuses, trams (for old wheelsets)</t>
  </si>
  <si>
    <t>Buses, trolleybuses, electric buses, trams</t>
  </si>
  <si>
    <t>Trams</t>
  </si>
  <si>
    <t>Trolleybuses, modernization of trams</t>
  </si>
  <si>
    <t>Trolleybuses, modernization of ET rolling stock</t>
  </si>
  <si>
    <t>Trolleybuses, buses, used rolling stock</t>
  </si>
  <si>
    <t>Trolleybuses, buses, electric buses</t>
  </si>
  <si>
    <t>Buses and coaches</t>
  </si>
  <si>
    <t>Buses, electric buses</t>
  </si>
  <si>
    <t>Trams, trains</t>
  </si>
  <si>
    <t>Trolleybuses, buses, electric buses, bodies</t>
  </si>
  <si>
    <t>Electric buses</t>
  </si>
  <si>
    <t>Trolleybuses, electric buses</t>
  </si>
  <si>
    <t>Buses, trolleybuses, electric buses</t>
  </si>
  <si>
    <t>Trams, trolleybuses, buses, electric buses, trains</t>
  </si>
  <si>
    <t>Buses, trolleybuses, electric buses, bodies</t>
  </si>
  <si>
    <t>Buses, electric buses, trolleybuses</t>
  </si>
  <si>
    <t>bodies</t>
  </si>
  <si>
    <t>Buses</t>
  </si>
  <si>
    <t>Trams, trolleybuses, trains</t>
  </si>
  <si>
    <t>Trolleybuses, buses</t>
  </si>
  <si>
    <t>15. Manufacturers of public transport rolling stock</t>
  </si>
  <si>
    <t>LLC "Baztekhservice" (BAZ), PJSC "Chernihiv Automobile Plant" (CHAZ) (TM "Etalon")</t>
  </si>
  <si>
    <t>Electronmash Plant LLC / JV Electrontrans LLC (TM Electron)</t>
  </si>
  <si>
    <t>Tatra-Yug LLC / SE PA Makarov Machine-Building Plant</t>
  </si>
  <si>
    <t>Politechnoservice LLC (TM PTS)</t>
  </si>
  <si>
    <t>State Enterprise "Makarov Machine Building Plant"</t>
  </si>
  <si>
    <t>LLC "Trading House "Litan" (SE "Makarov Machine-Building Plant")</t>
  </si>
  <si>
    <t>Bass Motor LLC</t>
  </si>
  <si>
    <t>JSC Cherkasy Bus (TM Ataman)</t>
  </si>
  <si>
    <t>PJSC "Zaporizhzhya Automobile Building Plant" (TM "ZAZ")</t>
  </si>
  <si>
    <t>Trolleybus Etalon T12110
Trolleybus Etalon T12220
Bus Etalon A08129 CNG
Bus Etalon A08128
Bus Etalon A12210
Tram Etalon TR3100</t>
  </si>
  <si>
    <t>Tram Electron T3L44
Tram Electron T5L64
Tram Electron T5B64 
Trolleybus Electron T19102
Electric bus Electron E19101
Bus Electron A18501</t>
  </si>
  <si>
    <t>Tram K1T
Tram K1M6
Tram K1E6</t>
  </si>
  <si>
    <t>Trolleybus PTS-12</t>
  </si>
  <si>
    <t>Trolleybus Dnipro T-203</t>
  </si>
  <si>
    <t>Trolleybus Dnipro T-203
Bus ISUZU CITIPORT
used ET rolling stock</t>
  </si>
  <si>
    <t>Trolleybus T70117
Trolleybus T90117
Bus A70132
Bus A22112
Electric bus GRANTON GTZ6129BEVR</t>
  </si>
  <si>
    <t>Bus Ataman A092</t>
  </si>
  <si>
    <t>Bus ZAZ А10С3A
Bus ZAZ А08</t>
  </si>
  <si>
    <t>http://eltrans.electron.ua/ (out of service)
Вікіпедія</t>
  </si>
  <si>
    <r>
      <rPr>
        <u/>
        <sz val="11"/>
        <color rgb="FF1155CC"/>
        <rFont val="Arial"/>
        <family val="2"/>
      </rPr>
      <t>http://chaz-avto.com.ua/</t>
    </r>
    <r>
      <rPr>
        <sz val="11"/>
        <rFont val="Arial"/>
        <family val="2"/>
      </rPr>
      <t xml:space="preserve"> (out of service)
</t>
    </r>
    <r>
      <rPr>
        <u/>
        <sz val="11"/>
        <color rgb="FF1155CC"/>
        <rFont val="Arial"/>
        <family val="2"/>
      </rPr>
      <t>http://baz.ua/uk/verkhnee-menyu-produkciya-avtobusy/</t>
    </r>
    <r>
      <rPr>
        <sz val="11"/>
        <rFont val="Arial"/>
        <family val="2"/>
      </rPr>
      <t xml:space="preserve">
</t>
    </r>
    <r>
      <rPr>
        <u/>
        <sz val="11"/>
        <color rgb="FF1155CC"/>
        <rFont val="Arial"/>
        <family val="2"/>
      </rPr>
      <t>Вікіпедія</t>
    </r>
  </si>
  <si>
    <t>Incoming/outgoing tram track</t>
  </si>
  <si>
    <t>Incoming/outgoing trolleybus contact network</t>
  </si>
  <si>
    <t>Incoming/outgoing tram routes</t>
  </si>
  <si>
    <t>Incoming/outgoing trolleybus routes</t>
  </si>
  <si>
    <t>Incoming/outgoing traction substations</t>
  </si>
  <si>
    <t xml:space="preserve">Incoming tramcars in 2021 </t>
  </si>
  <si>
    <t>Outgoing tramcars in 2021</t>
  </si>
  <si>
    <t>Including units in conservation</t>
  </si>
  <si>
    <t>Total number of service tramcars as of 01.01.2022</t>
  </si>
  <si>
    <t>Total incoming (+) and outgoing (-) pass. Tramcars</t>
  </si>
  <si>
    <t>Total number of service trolleybuses as of 01.01.2021</t>
  </si>
  <si>
    <t>Incoming trolleybuses in 2021</t>
  </si>
  <si>
    <t>Outgoing trolleybuses in 2021</t>
  </si>
  <si>
    <t>Total number of service trolleybuses as of 01.01.2022</t>
  </si>
  <si>
    <t>Total number of pass.trolleybuses as of 01.01.2022</t>
  </si>
  <si>
    <t xml:space="preserve">Total number of  passenger tramcars as of 01.01.2021 </t>
  </si>
  <si>
    <t>Total number of  service tramcars as of 01.01.2021</t>
  </si>
  <si>
    <t>Total number of incoming tramcars</t>
  </si>
  <si>
    <t>Total number of outgoing tramcars</t>
  </si>
  <si>
    <t>Total number of passenger tramcars as of 01.01.2022</t>
  </si>
  <si>
    <t>Total number of all tramcars as of 01.01.2022</t>
  </si>
  <si>
    <t>Total number of all trolleybuses as of 01.01.2022</t>
  </si>
  <si>
    <t>Total number of outgoing trolleybuses</t>
  </si>
  <si>
    <t>Total number of incoming (+) and outgoing (-) trolleybuses</t>
  </si>
  <si>
    <t>Total number of incoming trolleybuses</t>
  </si>
  <si>
    <t>Total number of passenger trolleybuses as of 01.01.2021</t>
  </si>
  <si>
    <t>The list does not include Luhansk (the network was closed in 2014), Molochne village (2014), Kostiantynivka (2016), Avdiyivka (2017), Kramatorsk (2017).</t>
  </si>
  <si>
    <t>Due to the hostilities and temporary occupation, the data for the cities of Avdiyivka, Alchevsk, Antratsyt, Horlivka, Donetsk, Yenakiyeve, Sorokyne (Krasnodon), Luhansk, Makiyivka, Khartsyzsk, Yevpatoriya, Kerch, Sevastopol, Autonomous Republic of Crimea are as of 1 April 2014.</t>
  </si>
  <si>
    <t>CE of the Lysychansk CC "Electroavtotrans"</t>
  </si>
  <si>
    <t>CE of the Sumy CC "Electroavtotrans"</t>
  </si>
  <si>
    <t>CE of the Mykolaiv CC "Mykolaivelectrotrans"</t>
  </si>
  <si>
    <t>CE "Odesmiskelectrotrans"</t>
  </si>
  <si>
    <t>CE of the Sevastopol CC "Sevelectroavtotrans"</t>
  </si>
  <si>
    <t>CE "Donelectroavtotrans"</t>
  </si>
  <si>
    <t>CE "Miskelectrotransservice"</t>
  </si>
  <si>
    <t>ZCE UET "Zaporizhelectrotrans"</t>
  </si>
  <si>
    <t>CE "Ternopilelectrotrans"</t>
  </si>
  <si>
    <t>CE "Bakhmutelectrotrans"</t>
  </si>
  <si>
    <t>CE "Mykolaivelectrotrans"</t>
  </si>
  <si>
    <t>CE "Electroavtotrans", Sumy</t>
  </si>
  <si>
    <t>CE "Druzhkivkaavtoelectrotrans"</t>
  </si>
  <si>
    <t>ZCE "Zaporizhelectrotrans"</t>
  </si>
  <si>
    <t>CE "Poltavaelectroavtotrans" of the Poltava CC</t>
  </si>
  <si>
    <t>CE "TD named after Piatetskyi", Yevpatoriya</t>
  </si>
  <si>
    <t>CE "TD named after Piatetskyi"</t>
  </si>
  <si>
    <t>CE "Electroavtotrans"</t>
  </si>
  <si>
    <t>TrD</t>
  </si>
  <si>
    <t>trolleybus department</t>
  </si>
  <si>
    <t>Due to the ongoing hostilities and temporary occupation, the data for the cities of Horlivka, Donetsk, Sorokyne (Krasnodon), Makiyivka, Khartsyzk, Kerch, Yalta, Alushta, Sevastopol and the Autonomous Republic of Crimea are as of April 1, 2014.</t>
  </si>
  <si>
    <t>The list does not include Luhansk (the network was closed in 2014 - tram, 2022 - trolleybus), Molochne (2014), Vuhlehirsk (2014), Kostiantynivka (2016), Avdiyivka (2017), Kramatorsk (2017 - tram), Antratsyt (2018), Alchevsk (2022).</t>
  </si>
  <si>
    <t>Due to the hostilities and temporary occupation, the data for the cities of Horlivka, Donetsk, Yenakiyeve, Sorokyne (Krasnodon), Makiyivka, Khartsyzk, Yevpatoriya, Kerch, Yalta, Alushta, Sevastopol and Autonomous Republic of Crimea are as of 1 April 2014.</t>
  </si>
  <si>
    <t>det.dp1897@gmail.com</t>
  </si>
  <si>
    <t>zet.zp.ua@gmail.com</t>
  </si>
  <si>
    <t>elektrotrans@krmr.gov.ua</t>
  </si>
  <si>
    <t>secretary.let@gmail.com</t>
  </si>
  <si>
    <t>mkelektrotrans@gmail.com</t>
  </si>
  <si>
    <t>kppeat@gmail.com</t>
  </si>
  <si>
    <t>kpreat2015@gmail.com</t>
  </si>
  <si>
    <t>kp.chets@gmail.com</t>
  </si>
  <si>
    <t xml:space="preserve">transportkpkmr@gmail.com </t>
  </si>
  <si>
    <t>6. Contact information of Ukrainian electric transport communal enterprises (as of 01.01.2023)</t>
  </si>
  <si>
    <t>Due to the ongoing hostilities and temporary occupation, data on the cities of Avdiyivka, Antratsyt, Horlivka, Donetsk, Yenakiyeve, Sorokyne (Krasnodon), Makiyivka, Khartsyzk, Yevpatoriya, Kerch, Sevastopol, Autonomous Republic of Crimea are not available.</t>
  </si>
  <si>
    <t>CE "Druzhkivka avtoelectrotrans"</t>
  </si>
  <si>
    <t>CE "Electroavtotrans" of Ivano-Frankivsk CC</t>
  </si>
  <si>
    <t>CE "Shvydkisnyi tramvay" of the Kryvyi Rih</t>
  </si>
  <si>
    <t>CE "Transport"</t>
  </si>
  <si>
    <t>Director</t>
  </si>
  <si>
    <t>Director General</t>
  </si>
  <si>
    <t>acting general director</t>
  </si>
  <si>
    <t>Acting director</t>
  </si>
  <si>
    <t>head of the department</t>
  </si>
  <si>
    <t>Deriuha Anatoliy Ivanovych</t>
  </si>
  <si>
    <t>Vakhniy Vladimir Vasyliovych</t>
  </si>
  <si>
    <t>Nechayev Oleksandr Valentynovych</t>
  </si>
  <si>
    <t>Kobets Volodymyr Viktorovych</t>
  </si>
  <si>
    <t>Bardar Oleh Vasyliovych</t>
  </si>
  <si>
    <t>Lazariev Serhiy Yuriyovych</t>
  </si>
  <si>
    <t>Kornytskyi Ruslan Mykolayovych</t>
  </si>
  <si>
    <t>Holutiak Vitaliy Yuriyovych</t>
  </si>
  <si>
    <t>Levchenko Dmytro Valentynovych</t>
  </si>
  <si>
    <t>Tatianko Andriy Viktorovych</t>
  </si>
  <si>
    <t>Vertiukh Oleksandr Mykolayovych</t>
  </si>
  <si>
    <t>Bozhko Ruslan Valeriyovych</t>
  </si>
  <si>
    <t>Prykhodko Oleksandr Yakovych</t>
  </si>
  <si>
    <t>Shkurup Oleksandr Pylypovych</t>
  </si>
  <si>
    <t>Myroniuk Anatoliy Matviyovych</t>
  </si>
  <si>
    <t>Doniev Vitaliy Hnatovych</t>
  </si>
  <si>
    <t>Smetana Yuriy Oleksandrovych</t>
  </si>
  <si>
    <t>Mandrus Inessa Serhiyivna</t>
  </si>
  <si>
    <t>Zaitsev Yevheniy Hennadiyovych</t>
  </si>
  <si>
    <t>Tkachuk Valentyn Mykolayovych</t>
  </si>
  <si>
    <t>Shvachka Oleksiy Vasylovych</t>
  </si>
  <si>
    <t>Shapovalov Ihor Viktorovych</t>
  </si>
  <si>
    <t>Novyk Andriy Viktorovych</t>
  </si>
  <si>
    <t>Mastiukh Andriy Pavlovych</t>
  </si>
  <si>
    <t>Hromykin Viktor Dmytrovych</t>
  </si>
  <si>
    <t>Shvets Andriy Oleksandrovych</t>
  </si>
  <si>
    <t>Bobukh Serhiy Oleksandrovych</t>
  </si>
  <si>
    <t>Marchenko Borys Andriyovych</t>
  </si>
  <si>
    <t>Horbarenko Ivan Lvovych</t>
  </si>
  <si>
    <t>Yablonska Nataliya Andriyivna</t>
  </si>
  <si>
    <t>Kovaliv Volodymyr Volodymyrovych</t>
  </si>
  <si>
    <t>Lysak Petro Oleksiyovych</t>
  </si>
  <si>
    <t>Yemets Ruslan Radmirovych</t>
  </si>
  <si>
    <t>7. List and characteristics of tram systems in Ukraine by city (as of 01.01.2022)</t>
  </si>
  <si>
    <t>Due to the ongoing hostilities and temporary occupation, the data for the cities of Horlivka, Donetsk, Sorokyne (Krasnodon), Makiyivka, Khartsyzk, Kerch, Sevastopol, and the Autonomous Republic of Crimea are as of April 1, 2014.</t>
  </si>
  <si>
    <t>Due to the hostilities and temporary occupation, the data for the cities of Avdiyivka, Horlivka, Donetsk, Yenakiyeve, Luhansk, Yevpatoriya, Molochne are as of April 1, 2014.</t>
  </si>
  <si>
    <t>Due to the ongoing hostilities and temporary occupation, the data for the cities of Alchevsk, Antratsyt, Horlivka, Donetsk, Sorokyne (Krasnodon), Luhansk, Makiyivka, Khartsyzk, Kerch, Sevastopol, and Autonomous Republic of Crimea are as of April 1, 2014.</t>
  </si>
  <si>
    <t>Due to the ongoing hostilities and temporary occupation, the data for the cities of Alchevsk, Antratsyt, Horlivka, Donetsk, Sorokyne (Krasnodon), Luhansk, Makiyivka, Khartsyzk, Kerch, Sevastopol, and Autonomous Republic of Crimea are as of 1 April 2014.</t>
  </si>
  <si>
    <t>Molochne - pension</t>
  </si>
  <si>
    <t xml:space="preserve">https://artemrada.gov.ua/6864 </t>
  </si>
  <si>
    <t xml:space="preserve">https://www.vmr.gov.ua/vinnytska-transportna-kompaniia </t>
  </si>
  <si>
    <t xml:space="preserve">http://www.det.dp.ua/ </t>
  </si>
  <si>
    <t xml:space="preserve">https://ttu.zt.ua/ </t>
  </si>
  <si>
    <t xml:space="preserve">https://zet.zp.ua/ </t>
  </si>
  <si>
    <t xml:space="preserve">https://www.mvk.if.ua/ead </t>
  </si>
  <si>
    <t xml:space="preserve">https://kpt.kyiv.ua/ </t>
  </si>
  <si>
    <t xml:space="preserve">https://krm.gov.ua/rada/kp-kttu/ </t>
  </si>
  <si>
    <t xml:space="preserve">https://kremen.gov.ua/index.php?view=single-kp&amp;dep-id=20 </t>
  </si>
  <si>
    <t xml:space="preserve">https://www.facebook.com/TrolleybusKR/ </t>
  </si>
  <si>
    <t xml:space="preserve">https://www.kpelektrotrans.kr.ua/kontakti/ </t>
  </si>
  <si>
    <t xml:space="preserve">https://www.lutskrada.gov.ua/pages/kp-lutske-pidpryiemstvo-elektrotransportu </t>
  </si>
  <si>
    <t xml:space="preserve">https://www.let.org.ua/ </t>
  </si>
  <si>
    <t xml:space="preserve">https://oget.od.ua/contacts/ </t>
  </si>
  <si>
    <t xml:space="preserve">https://troleybusrivne.pp.ua/ </t>
  </si>
  <si>
    <t xml:space="preserve">https://sd.ua/stu </t>
  </si>
  <si>
    <t xml:space="preserve">http://troleybus.sumy.ua/ </t>
  </si>
  <si>
    <t xml:space="preserve">http://elektrotrans.te.ua/ </t>
  </si>
  <si>
    <t xml:space="preserve">https://www.facebook.com/khersonelectrotrans/ </t>
  </si>
  <si>
    <t xml:space="preserve">https://www.eltrans.km.ua/ </t>
  </si>
  <si>
    <t xml:space="preserve">https://chets.chmr.gov.ua/ </t>
  </si>
  <si>
    <t xml:space="preserve">http://www.trolleybus.cv.ua </t>
  </si>
  <si>
    <t xml:space="preserve">http://www.чту.укр </t>
  </si>
  <si>
    <t>Contact information was obtained from the websites of the CEs, and in case of their absence from the websites of YouControl, OpenDataBot</t>
  </si>
  <si>
    <t>Т-32</t>
  </si>
  <si>
    <t>PESA71-414K3</t>
  </si>
  <si>
    <t>Татра Т4DM2</t>
  </si>
  <si>
    <t>К-1Т306 3</t>
  </si>
  <si>
    <t>В85300М4</t>
  </si>
  <si>
    <t>ЗиУ-92</t>
  </si>
  <si>
    <t>ПМЗ-Т13</t>
  </si>
  <si>
    <t>ПМЗ-Т24</t>
  </si>
  <si>
    <t>К-125</t>
  </si>
  <si>
    <t>МАN6</t>
  </si>
  <si>
    <t>JELCZ7</t>
  </si>
  <si>
    <t>ПМЗ-Т22</t>
  </si>
  <si>
    <t>АКСМ-3213</t>
  </si>
  <si>
    <t>ЕлектронТ191024</t>
  </si>
  <si>
    <t>ЕталонТ121105</t>
  </si>
  <si>
    <t>PTS-126</t>
  </si>
  <si>
    <t>HESSNAW7</t>
  </si>
  <si>
    <t>Rating by indicator2</t>
  </si>
  <si>
    <t>Rating by indicator3</t>
  </si>
  <si>
    <t>Rating by indicator4</t>
  </si>
  <si>
    <t>Rating by indicator5</t>
  </si>
  <si>
    <t>Rating by indicator6</t>
  </si>
  <si>
    <t>Rating by indicator7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</si>
</sst>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d\.m\.yyyy"/>
    <numFmt numFmtId="166" formatCode="d\ mmmm\ yyyy"/>
    <numFmt numFmtId="167" formatCode="0.000"/>
    <numFmt numFmtId="168" formatCode="0.0%"/>
    <numFmt numFmtId="169" formatCode="0.0"/>
  </numFmts>
  <fonts count="78">
    <font>
      <sz val="10"/>
      <color rgb="FF000000"/>
      <name val="Arial"/>
      <scheme val="minor"/>
    </font>
    <font>
      <b/>
      <sz val="11"/>
      <color theme="1"/>
      <name val="Arial"/>
      <family val="2"/>
    </font>
    <font>
      <sz val="11"/>
      <color theme="1"/>
      <name val="Arial"/>
      <family val="2"/>
    </font>
    <font>
      <u/>
      <sz val="11"/>
      <color rgb="FF3366CC"/>
      <name val="Arial"/>
      <family val="2"/>
    </font>
    <font>
      <sz val="11"/>
      <color rgb="FF3366CC"/>
      <name val="Arial"/>
      <family val="2"/>
    </font>
    <font>
      <sz val="11"/>
      <color rgb="FF202122"/>
      <name val="Arial"/>
      <family val="2"/>
    </font>
    <font>
      <sz val="11"/>
      <color rgb="FF000000"/>
      <name val="Arial"/>
      <family val="2"/>
    </font>
    <font>
      <b/>
      <i/>
      <sz val="11"/>
      <color rgb="FF202122"/>
      <name val="Arial"/>
      <family val="2"/>
    </font>
    <font>
      <b/>
      <i/>
      <sz val="11"/>
      <color theme="1"/>
      <name val="Arial"/>
      <family val="2"/>
    </font>
    <font>
      <i/>
      <sz val="11"/>
      <color theme="1"/>
      <name val="Arial"/>
      <family val="2"/>
    </font>
    <font>
      <sz val="10"/>
      <color theme="1"/>
      <name val="Arial"/>
      <family val="2"/>
    </font>
    <font>
      <u/>
      <sz val="11"/>
      <color rgb="FF0000FF"/>
      <name val="Arial"/>
      <family val="2"/>
    </font>
    <font>
      <b/>
      <i/>
      <sz val="11"/>
      <color rgb="FF000000"/>
      <name val="Arial"/>
      <family val="2"/>
    </font>
    <font>
      <u/>
      <sz val="11"/>
      <color rgb="FF0563C1"/>
      <name val="Arial"/>
      <family val="2"/>
    </font>
    <font>
      <b/>
      <sz val="11"/>
      <color rgb="FF000000"/>
      <name val="Arial"/>
      <family val="2"/>
    </font>
    <font>
      <sz val="10"/>
      <name val="Arial"/>
      <family val="2"/>
    </font>
    <font>
      <sz val="11"/>
      <color theme="1"/>
      <name val="Arial"/>
      <family val="2"/>
      <scheme val="minor"/>
    </font>
    <font>
      <b/>
      <sz val="12"/>
      <color theme="1"/>
      <name val="Arial"/>
      <family val="2"/>
    </font>
    <font>
      <b/>
      <sz val="14"/>
      <color theme="1"/>
      <name val="Arial"/>
      <family val="2"/>
    </font>
    <font>
      <b/>
      <sz val="11"/>
      <color theme="1"/>
      <name val="Arimo"/>
    </font>
    <font>
      <b/>
      <sz val="8"/>
      <color theme="1"/>
      <name val="Arial"/>
      <family val="2"/>
    </font>
    <font>
      <b/>
      <sz val="7"/>
      <color theme="1"/>
      <name val="Arial"/>
      <family val="2"/>
    </font>
    <font>
      <sz val="7"/>
      <color theme="1"/>
      <name val="Arimo"/>
    </font>
    <font>
      <sz val="12"/>
      <color theme="1"/>
      <name val="Arimo"/>
    </font>
    <font>
      <sz val="10"/>
      <color theme="1"/>
      <name val="Arial"/>
      <family val="2"/>
    </font>
    <font>
      <sz val="9"/>
      <color theme="1"/>
      <name val="Arial"/>
      <family val="2"/>
    </font>
    <font>
      <b/>
      <sz val="10"/>
      <color theme="1"/>
      <name val="Arial"/>
      <family val="2"/>
    </font>
    <font>
      <b/>
      <i/>
      <sz val="10"/>
      <color theme="1"/>
      <name val="Arial"/>
      <family val="2"/>
    </font>
    <font>
      <b/>
      <i/>
      <sz val="9"/>
      <color theme="1"/>
      <name val="Arial"/>
      <family val="2"/>
    </font>
    <font>
      <sz val="12"/>
      <color rgb="FFFF0000"/>
      <name val="Arimo"/>
    </font>
    <font>
      <sz val="8"/>
      <color theme="1"/>
      <name val="Arial"/>
      <family val="2"/>
    </font>
    <font>
      <sz val="12"/>
      <color theme="1"/>
      <name val="Arial"/>
      <family val="2"/>
    </font>
    <font>
      <b/>
      <i/>
      <sz val="8"/>
      <color theme="1"/>
      <name val="Arial"/>
      <family val="2"/>
    </font>
    <font>
      <sz val="8"/>
      <color theme="1"/>
      <name val="Arimo"/>
    </font>
    <font>
      <sz val="10"/>
      <color theme="1"/>
      <name val="Arimo"/>
    </font>
    <font>
      <b/>
      <sz val="10"/>
      <color theme="1"/>
      <name val="Arimo"/>
    </font>
    <font>
      <sz val="11"/>
      <color theme="1"/>
      <name val="Arimo"/>
    </font>
    <font>
      <sz val="14"/>
      <color theme="1"/>
      <name val="Arimo"/>
    </font>
    <font>
      <b/>
      <sz val="16"/>
      <color theme="1"/>
      <name val="Arial"/>
      <family val="2"/>
    </font>
    <font>
      <sz val="14"/>
      <color theme="1"/>
      <name val="Arial"/>
      <family val="2"/>
    </font>
    <font>
      <b/>
      <sz val="9"/>
      <color theme="1"/>
      <name val="Arial"/>
      <family val="2"/>
    </font>
    <font>
      <sz val="12"/>
      <color rgb="FF008000"/>
      <name val="Arial"/>
      <family val="2"/>
    </font>
    <font>
      <sz val="11"/>
      <color rgb="FF0066CC"/>
      <name val="Arial"/>
      <family val="2"/>
    </font>
    <font>
      <sz val="8"/>
      <color rgb="FF3366FF"/>
      <name val="Arial"/>
      <family val="2"/>
    </font>
    <font>
      <sz val="11"/>
      <color rgb="FFFF0000"/>
      <name val="Arial"/>
      <family val="2"/>
    </font>
    <font>
      <sz val="16"/>
      <color theme="1"/>
      <name val="Arial"/>
      <family val="2"/>
    </font>
    <font>
      <sz val="18"/>
      <color theme="1"/>
      <name val="Arial"/>
      <family val="2"/>
    </font>
    <font>
      <sz val="9"/>
      <color rgb="FF000000"/>
      <name val="Arial"/>
      <family val="2"/>
    </font>
    <font>
      <sz val="7"/>
      <color theme="1"/>
      <name val="Arial"/>
      <family val="2"/>
    </font>
    <font>
      <sz val="6"/>
      <color theme="1"/>
      <name val="Arial"/>
      <family val="2"/>
    </font>
    <font>
      <u/>
      <sz val="11"/>
      <color rgb="FF0000FF"/>
      <name val="Arial"/>
      <family val="2"/>
    </font>
    <font>
      <u/>
      <sz val="11"/>
      <color rgb="FF1155CC"/>
      <name val="Arial"/>
      <family val="2"/>
    </font>
    <font>
      <u/>
      <sz val="11"/>
      <color rgb="FF0000FF"/>
      <name val="Arial"/>
      <family val="2"/>
    </font>
    <font>
      <u/>
      <sz val="11"/>
      <color rgb="FF0000FF"/>
      <name val="Arial"/>
      <family val="2"/>
    </font>
    <font>
      <sz val="11"/>
      <name val="Arial"/>
      <family val="2"/>
    </font>
    <font>
      <sz val="11"/>
      <color rgb="FF000000"/>
      <name val="Arial"/>
      <family val="2"/>
    </font>
    <font>
      <u/>
      <sz val="10"/>
      <color theme="10"/>
      <name val="Arial"/>
      <family val="2"/>
      <scheme val="minor"/>
    </font>
    <font>
      <b/>
      <sz val="11"/>
      <color theme="1"/>
      <name val="Arial"/>
      <family val="2"/>
    </font>
    <font>
      <b/>
      <i/>
      <sz val="11"/>
      <color theme="1"/>
      <name val="Arial"/>
      <family val="2"/>
    </font>
    <font>
      <sz val="14"/>
      <color rgb="FF000000"/>
      <name val="Arial"/>
      <family val="2"/>
      <scheme val="minor"/>
    </font>
    <font>
      <sz val="18"/>
      <color rgb="FF000000"/>
      <name val="Arial"/>
      <family val="2"/>
      <scheme val="minor"/>
    </font>
    <font>
      <sz val="11"/>
      <color theme="1"/>
      <name val="Arial"/>
      <family val="2"/>
    </font>
    <font>
      <u/>
      <sz val="14"/>
      <color theme="10"/>
      <name val="Arial"/>
      <family val="2"/>
      <scheme val="minor"/>
    </font>
    <font>
      <b/>
      <i/>
      <sz val="10"/>
      <color theme="1"/>
      <name val="Arial"/>
      <family val="2"/>
    </font>
    <font>
      <b/>
      <sz val="11"/>
      <color rgb="FF000000"/>
      <name val="Arial"/>
      <family val="2"/>
      <scheme val="minor"/>
    </font>
    <font>
      <sz val="10"/>
      <color rgb="FF000000"/>
      <name val="Arial"/>
      <family val="2"/>
      <scheme val="minor"/>
    </font>
    <font>
      <b/>
      <sz val="12"/>
      <color rgb="FF000000"/>
      <name val="Arial"/>
      <family val="2"/>
      <charset val="204"/>
      <scheme val="minor"/>
    </font>
    <font>
      <b/>
      <sz val="14"/>
      <color rgb="FF000000"/>
      <name val="Arial"/>
      <family val="2"/>
      <charset val="204"/>
      <scheme val="minor"/>
    </font>
    <font>
      <sz val="14"/>
      <color rgb="FF000000"/>
      <name val="Arial"/>
      <family val="2"/>
      <charset val="204"/>
      <scheme val="minor"/>
    </font>
    <font>
      <sz val="14"/>
      <color rgb="FF444444"/>
      <name val="Arial"/>
      <family val="2"/>
      <scheme val="minor"/>
    </font>
    <font>
      <sz val="10"/>
      <name val="Arial"/>
      <family val="2"/>
      <scheme val="minor"/>
    </font>
    <font>
      <b/>
      <sz val="12"/>
      <color theme="1"/>
      <name val="Arial"/>
      <family val="2"/>
      <charset val="204"/>
    </font>
    <font>
      <sz val="14"/>
      <color rgb="FF202122"/>
      <name val="Arial"/>
      <family val="2"/>
      <scheme val="minor"/>
    </font>
    <font>
      <sz val="11"/>
      <color rgb="FF000000"/>
      <name val="Arial"/>
      <family val="2"/>
      <scheme val="minor"/>
    </font>
    <font>
      <b/>
      <sz val="11"/>
      <color rgb="FF202122"/>
      <name val="Arial"/>
      <family val="2"/>
    </font>
    <font>
      <b/>
      <sz val="10"/>
      <color rgb="FF000000"/>
      <name val="Arial"/>
      <family val="2"/>
      <scheme val="minor"/>
    </font>
    <font>
      <b/>
      <sz val="11"/>
      <color theme="1"/>
      <name val="Arial"/>
      <family val="2"/>
      <scheme val="minor"/>
    </font>
    <font>
      <sz val="8"/>
      <name val="Arial"/>
      <family val="2"/>
      <scheme val="minor"/>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8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thin">
        <color rgb="FF000000"/>
      </top>
      <bottom style="medium">
        <color rgb="FF000000"/>
      </bottom>
      <diagonal/>
    </border>
    <border>
      <left style="thin">
        <color rgb="FF000000"/>
      </left>
      <right/>
      <top/>
      <bottom/>
      <diagonal/>
    </border>
    <border>
      <left/>
      <right style="medium">
        <color rgb="FF000000"/>
      </right>
      <top style="medium">
        <color rgb="FF000000"/>
      </top>
      <bottom/>
      <diagonal/>
    </border>
    <border>
      <left style="medium">
        <color rgb="FF000000"/>
      </left>
      <right style="thin">
        <color rgb="FF000000"/>
      </right>
      <top/>
      <bottom/>
      <diagonal/>
    </border>
    <border>
      <left/>
      <right style="thin">
        <color rgb="FF000000"/>
      </right>
      <top/>
      <bottom/>
      <diagonal/>
    </border>
    <border>
      <left style="thin">
        <color rgb="FF000000"/>
      </left>
      <right style="medium">
        <color rgb="FF000000"/>
      </right>
      <top/>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medium">
        <color rgb="FF000000"/>
      </left>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0" fontId="56" fillId="0" borderId="0" applyNumberFormat="0" applyFill="0" applyBorder="0" applyAlignment="0" applyProtection="0"/>
  </cellStyleXfs>
  <cellXfs count="566">
    <xf numFmtId="0" fontId="0" fillId="0" borderId="0" xfId="0"/>
    <xf numFmtId="0" fontId="1" fillId="0" borderId="0" xfId="0" applyFont="1"/>
    <xf numFmtId="0" fontId="1" fillId="0" borderId="0" xfId="0" applyFont="1" applyAlignment="1">
      <alignment wrapText="1"/>
    </xf>
    <xf numFmtId="0" fontId="2"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xf>
    <xf numFmtId="0" fontId="3" fillId="0" borderId="0" xfId="0" applyFont="1"/>
    <xf numFmtId="0" fontId="2" fillId="0" borderId="2" xfId="0" applyFont="1" applyBorder="1"/>
    <xf numFmtId="0" fontId="2" fillId="0" borderId="2" xfId="0" applyFont="1" applyBorder="1" applyAlignment="1">
      <alignment vertical="top"/>
    </xf>
    <xf numFmtId="0" fontId="2" fillId="0" borderId="0" xfId="0" applyFont="1" applyAlignment="1">
      <alignment horizontal="right"/>
    </xf>
    <xf numFmtId="0" fontId="4" fillId="0" borderId="0" xfId="0" applyFont="1"/>
    <xf numFmtId="0" fontId="5" fillId="0" borderId="2" xfId="0" applyFont="1" applyBorder="1" applyAlignment="1">
      <alignment horizontal="left" vertical="center"/>
    </xf>
    <xf numFmtId="0" fontId="1" fillId="0" borderId="2" xfId="0" applyFont="1" applyBorder="1"/>
    <xf numFmtId="0" fontId="1" fillId="0" borderId="2" xfId="0" applyFont="1" applyBorder="1" applyAlignment="1">
      <alignment horizontal="center" vertical="center" wrapText="1"/>
    </xf>
    <xf numFmtId="0" fontId="6" fillId="0" borderId="2" xfId="0" applyFont="1" applyBorder="1" applyAlignment="1">
      <alignment horizontal="left" vertical="center"/>
    </xf>
    <xf numFmtId="0" fontId="2" fillId="0" borderId="2" xfId="0" applyFont="1" applyBorder="1" applyAlignment="1">
      <alignment horizontal="left" vertical="center"/>
    </xf>
    <xf numFmtId="0" fontId="5" fillId="0" borderId="2"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6" fillId="0" borderId="2" xfId="0" applyFont="1" applyBorder="1"/>
    <xf numFmtId="0" fontId="2" fillId="0" borderId="2" xfId="0" applyFont="1" applyBorder="1" applyAlignment="1">
      <alignment horizontal="left"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1" fillId="0" borderId="2" xfId="0" applyFont="1" applyBorder="1" applyAlignment="1">
      <alignment horizontal="center" vertical="center"/>
    </xf>
    <xf numFmtId="0" fontId="10" fillId="0" borderId="0" xfId="0" applyFont="1"/>
    <xf numFmtId="0" fontId="1" fillId="0" borderId="2" xfId="0" applyFont="1" applyBorder="1" applyAlignment="1">
      <alignment vertical="top"/>
    </xf>
    <xf numFmtId="0" fontId="11" fillId="0" borderId="0" xfId="0" applyFont="1"/>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wrapText="1"/>
    </xf>
    <xf numFmtId="0" fontId="1" fillId="0" borderId="2" xfId="0" applyFont="1" applyBorder="1" applyAlignment="1">
      <alignment horizontal="center"/>
    </xf>
    <xf numFmtId="3" fontId="2" fillId="0" borderId="2" xfId="0" applyNumberFormat="1" applyFont="1" applyBorder="1" applyAlignment="1">
      <alignment horizontal="right"/>
    </xf>
    <xf numFmtId="0" fontId="12" fillId="0" borderId="2" xfId="0" applyFont="1" applyBorder="1"/>
    <xf numFmtId="3" fontId="6" fillId="0" borderId="2" xfId="0" applyNumberFormat="1" applyFont="1" applyBorder="1" applyAlignment="1">
      <alignment horizontal="right"/>
    </xf>
    <xf numFmtId="0" fontId="6" fillId="0" borderId="2" xfId="0" applyFont="1" applyBorder="1" applyAlignment="1">
      <alignment horizontal="center"/>
    </xf>
    <xf numFmtId="0" fontId="12" fillId="0" borderId="2" xfId="0" applyFont="1" applyBorder="1" applyAlignment="1">
      <alignment wrapText="1"/>
    </xf>
    <xf numFmtId="0" fontId="8" fillId="0" borderId="0" xfId="0" applyFont="1"/>
    <xf numFmtId="0" fontId="13" fillId="0" borderId="0" xfId="0" applyFont="1" applyAlignment="1">
      <alignment wrapText="1"/>
    </xf>
    <xf numFmtId="0" fontId="6" fillId="0" borderId="2" xfId="0" applyFont="1" applyBorder="1" applyAlignment="1">
      <alignment horizontal="left"/>
    </xf>
    <xf numFmtId="0" fontId="12" fillId="0" borderId="0" xfId="0" applyFont="1" applyAlignment="1">
      <alignment horizontal="left"/>
    </xf>
    <xf numFmtId="0" fontId="16" fillId="0" borderId="0" xfId="0" applyFont="1"/>
    <xf numFmtId="0" fontId="5" fillId="0" borderId="2" xfId="0" applyFont="1" applyBorder="1"/>
    <xf numFmtId="164" fontId="5" fillId="0" borderId="2" xfId="0" applyNumberFormat="1" applyFont="1" applyBorder="1" applyAlignment="1">
      <alignment horizontal="right"/>
    </xf>
    <xf numFmtId="165" fontId="5" fillId="0" borderId="2" xfId="0" applyNumberFormat="1" applyFont="1" applyBorder="1" applyAlignment="1">
      <alignment horizontal="right"/>
    </xf>
    <xf numFmtId="0" fontId="8" fillId="0" borderId="2" xfId="0" applyFont="1" applyBorder="1"/>
    <xf numFmtId="164" fontId="7" fillId="0" borderId="2" xfId="0" applyNumberFormat="1" applyFont="1" applyBorder="1" applyAlignment="1">
      <alignment horizontal="right"/>
    </xf>
    <xf numFmtId="0" fontId="7" fillId="0" borderId="2" xfId="0" applyFont="1" applyBorder="1"/>
    <xf numFmtId="0" fontId="14" fillId="0" borderId="2" xfId="0" applyFont="1" applyBorder="1"/>
    <xf numFmtId="0" fontId="6" fillId="0" borderId="0" xfId="0" applyFont="1"/>
    <xf numFmtId="0" fontId="6" fillId="0" borderId="0" xfId="0" applyFont="1" applyAlignment="1">
      <alignment horizontal="right"/>
    </xf>
    <xf numFmtId="166" fontId="5" fillId="0" borderId="2" xfId="0" applyNumberFormat="1" applyFont="1" applyBorder="1"/>
    <xf numFmtId="166" fontId="7" fillId="0" borderId="2" xfId="0" applyNumberFormat="1" applyFont="1" applyBorder="1"/>
    <xf numFmtId="0" fontId="7" fillId="0" borderId="2" xfId="0" applyFont="1" applyBorder="1" applyAlignment="1">
      <alignment wrapText="1"/>
    </xf>
    <xf numFmtId="0" fontId="18" fillId="0" borderId="1" xfId="0" applyFont="1" applyBorder="1" applyAlignment="1">
      <alignment horizontal="center"/>
    </xf>
    <xf numFmtId="0" fontId="19" fillId="0" borderId="0" xfId="0" applyFont="1"/>
    <xf numFmtId="0" fontId="22" fillId="0" borderId="0" xfId="0" applyFont="1" applyAlignment="1">
      <alignment horizontal="center" vertical="center" textRotation="90" wrapText="1"/>
    </xf>
    <xf numFmtId="0" fontId="23" fillId="0" borderId="0" xfId="0" applyFont="1"/>
    <xf numFmtId="0" fontId="25" fillId="0" borderId="6" xfId="0" applyFont="1" applyBorder="1" applyAlignment="1">
      <alignment horizontal="center"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2" xfId="0" applyFont="1" applyBorder="1" applyAlignment="1">
      <alignment horizontal="center"/>
    </xf>
    <xf numFmtId="0" fontId="28" fillId="0" borderId="6" xfId="0" applyFont="1" applyBorder="1" applyAlignment="1">
      <alignment horizontal="center" vertical="center"/>
    </xf>
    <xf numFmtId="0" fontId="28" fillId="0" borderId="2" xfId="0" applyFont="1" applyBorder="1" applyAlignment="1">
      <alignment horizontal="center" vertical="center"/>
    </xf>
    <xf numFmtId="0" fontId="28" fillId="0" borderId="2" xfId="0" applyFont="1" applyBorder="1" applyAlignment="1">
      <alignment horizontal="center"/>
    </xf>
    <xf numFmtId="0" fontId="28" fillId="0" borderId="6" xfId="0" applyFont="1" applyBorder="1" applyAlignment="1">
      <alignment horizontal="center" vertical="center" wrapText="1"/>
    </xf>
    <xf numFmtId="0" fontId="28" fillId="0" borderId="2" xfId="0" applyFont="1" applyBorder="1" applyAlignment="1">
      <alignment horizontal="center" vertical="center" wrapText="1"/>
    </xf>
    <xf numFmtId="167" fontId="25" fillId="0" borderId="2" xfId="0" applyNumberFormat="1" applyFont="1" applyBorder="1" applyAlignment="1">
      <alignment horizontal="center" vertical="center"/>
    </xf>
    <xf numFmtId="0" fontId="29" fillId="0" borderId="0" xfId="0" applyFont="1"/>
    <xf numFmtId="0" fontId="30" fillId="0" borderId="2" xfId="0" applyFont="1" applyBorder="1" applyAlignment="1">
      <alignment horizontal="center" vertical="center"/>
    </xf>
    <xf numFmtId="2" fontId="25" fillId="0" borderId="2" xfId="0" applyNumberFormat="1" applyFont="1" applyBorder="1" applyAlignment="1">
      <alignment horizontal="center" vertical="center"/>
    </xf>
    <xf numFmtId="0" fontId="31" fillId="0" borderId="0" xfId="0" applyFont="1"/>
    <xf numFmtId="0" fontId="26" fillId="0" borderId="0" xfId="0" applyFont="1" applyAlignment="1">
      <alignment horizontal="center" vertical="center"/>
    </xf>
    <xf numFmtId="0" fontId="27" fillId="0" borderId="0" xfId="0" applyFont="1" applyAlignment="1">
      <alignment horizontal="center" vertical="center"/>
    </xf>
    <xf numFmtId="0" fontId="27" fillId="0" borderId="0" xfId="0" applyFont="1"/>
    <xf numFmtId="0" fontId="32" fillId="0" borderId="0" xfId="0" applyFont="1"/>
    <xf numFmtId="0" fontId="33" fillId="0" borderId="0" xfId="0" applyFont="1"/>
    <xf numFmtId="0" fontId="23" fillId="0" borderId="0" xfId="0" applyFont="1" applyAlignment="1">
      <alignment horizontal="center"/>
    </xf>
    <xf numFmtId="0" fontId="26" fillId="0" borderId="10" xfId="0" applyFont="1" applyBorder="1" applyAlignment="1">
      <alignment horizontal="left" vertical="center"/>
    </xf>
    <xf numFmtId="0" fontId="34" fillId="0" borderId="0" xfId="0" applyFont="1"/>
    <xf numFmtId="0" fontId="35" fillId="0" borderId="0" xfId="0" applyFont="1"/>
    <xf numFmtId="0" fontId="26" fillId="0" borderId="18" xfId="0" applyFont="1" applyBorder="1" applyAlignment="1">
      <alignment horizontal="center" vertical="center" textRotation="90" wrapText="1"/>
    </xf>
    <xf numFmtId="0" fontId="26" fillId="0" borderId="19" xfId="0" applyFont="1" applyBorder="1" applyAlignment="1">
      <alignment horizontal="center" vertical="center" textRotation="90" wrapText="1"/>
    </xf>
    <xf numFmtId="0" fontId="26" fillId="0" borderId="21" xfId="0" applyFont="1" applyBorder="1" applyAlignment="1">
      <alignment horizontal="center" vertical="center" textRotation="90" wrapText="1"/>
    </xf>
    <xf numFmtId="0" fontId="26" fillId="0" borderId="24" xfId="0" applyFont="1" applyBorder="1" applyAlignment="1">
      <alignment horizontal="center" vertical="center"/>
    </xf>
    <xf numFmtId="0" fontId="24" fillId="0" borderId="23"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xf numFmtId="0" fontId="24" fillId="0" borderId="25" xfId="0" applyFont="1" applyBorder="1" applyAlignment="1">
      <alignment horizontal="center" vertical="center"/>
    </xf>
    <xf numFmtId="0" fontId="26" fillId="0" borderId="23" xfId="0" applyFont="1" applyBorder="1" applyAlignment="1">
      <alignment horizontal="center" vertical="center"/>
    </xf>
    <xf numFmtId="0" fontId="24" fillId="0" borderId="6" xfId="0" applyFont="1" applyBorder="1" applyAlignment="1">
      <alignment horizontal="center" vertical="center"/>
    </xf>
    <xf numFmtId="0" fontId="33" fillId="0" borderId="0" xfId="0" applyFont="1" applyAlignment="1">
      <alignment horizontal="center" vertical="center"/>
    </xf>
    <xf numFmtId="0" fontId="24" fillId="0" borderId="2" xfId="0" applyFont="1" applyBorder="1"/>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2"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2" xfId="0" applyFont="1" applyBorder="1"/>
    <xf numFmtId="0" fontId="27" fillId="0" borderId="2" xfId="0" applyFont="1" applyBorder="1" applyAlignment="1">
      <alignment horizontal="center"/>
    </xf>
    <xf numFmtId="0" fontId="24" fillId="0" borderId="26" xfId="0" applyFont="1" applyBorder="1" applyAlignment="1">
      <alignment horizontal="center" vertical="center"/>
    </xf>
    <xf numFmtId="0" fontId="26" fillId="0" borderId="35" xfId="0" applyFont="1" applyBorder="1" applyAlignment="1">
      <alignment horizontal="center" vertical="center"/>
    </xf>
    <xf numFmtId="0" fontId="24" fillId="0" borderId="3" xfId="0" applyFont="1" applyBorder="1" applyAlignment="1">
      <alignment horizontal="center" vertical="center"/>
    </xf>
    <xf numFmtId="0" fontId="24" fillId="0" borderId="36" xfId="0" applyFont="1" applyBorder="1" applyAlignment="1">
      <alignment horizontal="center" vertical="center"/>
    </xf>
    <xf numFmtId="0" fontId="24" fillId="0" borderId="7" xfId="0" applyFont="1" applyBorder="1" applyAlignment="1">
      <alignment horizontal="center" vertical="center"/>
    </xf>
    <xf numFmtId="0" fontId="36" fillId="0" borderId="0" xfId="0" applyFont="1"/>
    <xf numFmtId="0" fontId="24" fillId="0" borderId="0" xfId="0" applyFont="1"/>
    <xf numFmtId="0" fontId="24" fillId="0" borderId="0" xfId="0" applyFont="1" applyAlignment="1">
      <alignment horizontal="center" vertical="center"/>
    </xf>
    <xf numFmtId="0" fontId="34" fillId="0" borderId="0" xfId="0" applyFont="1" applyAlignment="1">
      <alignment horizontal="left"/>
    </xf>
    <xf numFmtId="0" fontId="37" fillId="0" borderId="0" xfId="0" applyFont="1"/>
    <xf numFmtId="0" fontId="38" fillId="0" borderId="0" xfId="0" applyFont="1" applyAlignment="1">
      <alignment horizontal="center" vertical="center" wrapText="1"/>
    </xf>
    <xf numFmtId="0" fontId="39" fillId="0" borderId="0" xfId="0" applyFont="1" applyAlignment="1">
      <alignment horizontal="center" vertical="center" wrapText="1"/>
    </xf>
    <xf numFmtId="0" fontId="24" fillId="0" borderId="0" xfId="0" applyFont="1" applyAlignment="1">
      <alignment horizontal="center" vertical="center" textRotation="90" wrapText="1"/>
    </xf>
    <xf numFmtId="0" fontId="26" fillId="0" borderId="0" xfId="0" applyFont="1"/>
    <xf numFmtId="0" fontId="6" fillId="0" borderId="29" xfId="0" applyFont="1" applyBorder="1"/>
    <xf numFmtId="0" fontId="14" fillId="0" borderId="39" xfId="0" applyFont="1" applyBorder="1" applyAlignment="1">
      <alignment horizontal="center" vertical="center"/>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6" fillId="0" borderId="40" xfId="0" applyFont="1" applyBorder="1" applyAlignment="1">
      <alignment horizontal="center" vertical="center"/>
    </xf>
    <xf numFmtId="0" fontId="6" fillId="0" borderId="2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41" fillId="0" borderId="0" xfId="0" applyFont="1" applyAlignment="1">
      <alignment horizontal="center" vertical="center"/>
    </xf>
    <xf numFmtId="0" fontId="30" fillId="0" borderId="0" xfId="0" applyFont="1" applyAlignment="1">
      <alignment horizontal="center" vertical="center"/>
    </xf>
    <xf numFmtId="0" fontId="6" fillId="0" borderId="23" xfId="0" applyFont="1" applyBorder="1"/>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42" xfId="0" applyFont="1" applyBorder="1" applyAlignment="1">
      <alignment horizontal="center" vertical="center"/>
    </xf>
    <xf numFmtId="0" fontId="42" fillId="0" borderId="2" xfId="0" applyFont="1" applyBorder="1" applyAlignment="1">
      <alignment horizontal="center" vertical="center"/>
    </xf>
    <xf numFmtId="0" fontId="42" fillId="0" borderId="43" xfId="0" applyFont="1" applyBorder="1" applyAlignment="1">
      <alignment horizontal="center" vertical="center"/>
    </xf>
    <xf numFmtId="1" fontId="14" fillId="0" borderId="23" xfId="0" applyNumberFormat="1" applyFont="1" applyBorder="1" applyAlignment="1">
      <alignment horizontal="center" vertical="center"/>
    </xf>
    <xf numFmtId="0" fontId="6" fillId="0" borderId="43" xfId="0" applyFont="1" applyBorder="1" applyAlignment="1">
      <alignment horizontal="center" vertical="center"/>
    </xf>
    <xf numFmtId="1" fontId="14" fillId="0" borderId="24" xfId="0" applyNumberFormat="1" applyFont="1" applyBorder="1" applyAlignment="1">
      <alignment horizontal="center" vertical="center"/>
    </xf>
    <xf numFmtId="0" fontId="2" fillId="0" borderId="43" xfId="0"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2" fillId="0" borderId="42" xfId="0" applyFont="1" applyBorder="1" applyAlignment="1">
      <alignment horizontal="center" vertical="center"/>
    </xf>
    <xf numFmtId="0" fontId="42" fillId="0" borderId="5" xfId="0" applyFont="1" applyBorder="1" applyAlignment="1">
      <alignment horizontal="center" vertical="center"/>
    </xf>
    <xf numFmtId="1" fontId="1" fillId="0" borderId="23" xfId="0" applyNumberFormat="1" applyFont="1" applyBorder="1" applyAlignment="1">
      <alignment horizontal="center" vertical="center"/>
    </xf>
    <xf numFmtId="1" fontId="1" fillId="0" borderId="24" xfId="0" applyNumberFormat="1" applyFont="1" applyBorder="1" applyAlignment="1">
      <alignment horizontal="center" vertical="center"/>
    </xf>
    <xf numFmtId="0" fontId="31" fillId="0" borderId="0" xfId="0" applyFont="1" applyAlignment="1">
      <alignment horizontal="center" vertical="center"/>
    </xf>
    <xf numFmtId="0" fontId="2" fillId="0" borderId="23" xfId="0" applyFont="1" applyBorder="1"/>
    <xf numFmtId="0" fontId="1" fillId="0" borderId="39" xfId="0" applyFont="1" applyBorder="1" applyAlignment="1">
      <alignment horizontal="center" vertical="center"/>
    </xf>
    <xf numFmtId="0" fontId="8" fillId="0" borderId="23" xfId="0" applyFont="1" applyBorder="1"/>
    <xf numFmtId="0" fontId="8" fillId="0" borderId="39" xfId="0" applyFont="1" applyBorder="1" applyAlignment="1">
      <alignment horizontal="center" vertical="center"/>
    </xf>
    <xf numFmtId="0" fontId="8" fillId="0" borderId="23" xfId="0" applyFont="1" applyBorder="1" applyAlignment="1">
      <alignment horizontal="center" vertical="center"/>
    </xf>
    <xf numFmtId="0" fontId="8" fillId="0" borderId="5" xfId="0" applyFont="1" applyBorder="1" applyAlignment="1">
      <alignment horizontal="center" vertical="center"/>
    </xf>
    <xf numFmtId="0" fontId="8" fillId="0" borderId="42" xfId="0" applyFont="1" applyBorder="1" applyAlignment="1">
      <alignment horizontal="center" vertical="center"/>
    </xf>
    <xf numFmtId="1" fontId="8" fillId="0" borderId="23" xfId="0" applyNumberFormat="1" applyFont="1" applyBorder="1" applyAlignment="1">
      <alignment horizontal="center" vertical="center"/>
    </xf>
    <xf numFmtId="0" fontId="8" fillId="0" borderId="43" xfId="0" applyFont="1" applyBorder="1" applyAlignment="1">
      <alignment horizontal="center" vertical="center"/>
    </xf>
    <xf numFmtId="1" fontId="8" fillId="0" borderId="24" xfId="0" applyNumberFormat="1" applyFont="1" applyBorder="1" applyAlignment="1">
      <alignment horizontal="center" vertical="center"/>
    </xf>
    <xf numFmtId="0" fontId="2" fillId="0" borderId="26" xfId="0" applyFont="1" applyBorder="1"/>
    <xf numFmtId="0" fontId="1" fillId="0" borderId="24" xfId="0" applyFont="1" applyBorder="1" applyAlignment="1">
      <alignment horizontal="center" vertical="center"/>
    </xf>
    <xf numFmtId="0" fontId="8" fillId="0" borderId="29" xfId="0" applyFont="1" applyBorder="1"/>
    <xf numFmtId="0" fontId="43" fillId="0" borderId="0" xfId="0" applyFont="1" applyAlignment="1">
      <alignment horizontal="center" vertical="center"/>
    </xf>
    <xf numFmtId="0" fontId="44" fillId="0" borderId="5" xfId="0" applyFont="1" applyBorder="1" applyAlignment="1">
      <alignment horizontal="center" vertical="center"/>
    </xf>
    <xf numFmtId="0" fontId="1" fillId="0" borderId="38"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xf>
    <xf numFmtId="1" fontId="1" fillId="0" borderId="33" xfId="0" applyNumberFormat="1" applyFont="1" applyBorder="1" applyAlignment="1">
      <alignment horizontal="center" vertical="center"/>
    </xf>
    <xf numFmtId="0" fontId="2" fillId="0" borderId="44" xfId="0" applyFont="1" applyBorder="1" applyAlignment="1">
      <alignment horizontal="center" vertical="center"/>
    </xf>
    <xf numFmtId="1" fontId="1" fillId="0" borderId="45" xfId="0" applyNumberFormat="1" applyFont="1" applyBorder="1" applyAlignment="1">
      <alignment horizontal="center" vertical="center"/>
    </xf>
    <xf numFmtId="0" fontId="1" fillId="0" borderId="37" xfId="0" applyFont="1" applyBorder="1" applyAlignment="1">
      <alignment horizontal="center" vertical="center"/>
    </xf>
    <xf numFmtId="0" fontId="1" fillId="0" borderId="20" xfId="0" applyFont="1" applyBorder="1" applyAlignment="1">
      <alignment horizontal="center" vertical="center"/>
    </xf>
    <xf numFmtId="2" fontId="24" fillId="0" borderId="0" xfId="0" applyNumberFormat="1" applyFont="1" applyAlignment="1">
      <alignment horizontal="left"/>
    </xf>
    <xf numFmtId="2" fontId="39" fillId="0" borderId="0" xfId="0" applyNumberFormat="1" applyFont="1" applyAlignment="1">
      <alignment horizontal="left"/>
    </xf>
    <xf numFmtId="2" fontId="18" fillId="0" borderId="0" xfId="0" applyNumberFormat="1" applyFont="1" applyAlignment="1">
      <alignment horizontal="left"/>
    </xf>
    <xf numFmtId="0" fontId="26" fillId="0" borderId="0" xfId="0" applyFont="1" applyAlignment="1">
      <alignment horizontal="left"/>
    </xf>
    <xf numFmtId="2" fontId="27" fillId="0" borderId="0" xfId="0" applyNumberFormat="1" applyFont="1" applyAlignment="1">
      <alignment horizontal="left"/>
    </xf>
    <xf numFmtId="0" fontId="24" fillId="0" borderId="0" xfId="0" applyFont="1" applyAlignment="1">
      <alignment horizontal="left"/>
    </xf>
    <xf numFmtId="0" fontId="39" fillId="0" borderId="0" xfId="0" applyFont="1"/>
    <xf numFmtId="0" fontId="38" fillId="0" borderId="10" xfId="0" applyFont="1" applyBorder="1" applyAlignment="1">
      <alignment horizontal="left" vertical="center"/>
    </xf>
    <xf numFmtId="0" fontId="45" fillId="0" borderId="0" xfId="0" applyFont="1"/>
    <xf numFmtId="0" fontId="30" fillId="0" borderId="11" xfId="0" applyFont="1" applyBorder="1"/>
    <xf numFmtId="0" fontId="31" fillId="0" borderId="13" xfId="0" applyFont="1" applyBorder="1" applyAlignment="1">
      <alignment horizontal="left"/>
    </xf>
    <xf numFmtId="0" fontId="46" fillId="0" borderId="13" xfId="0" applyFont="1" applyBorder="1" applyAlignment="1">
      <alignment horizontal="left"/>
    </xf>
    <xf numFmtId="0" fontId="46" fillId="0" borderId="14" xfId="0" applyFont="1" applyBorder="1" applyAlignment="1">
      <alignment horizontal="left"/>
    </xf>
    <xf numFmtId="0" fontId="30" fillId="0" borderId="0" xfId="0" applyFont="1"/>
    <xf numFmtId="0" fontId="25" fillId="0" borderId="19" xfId="0" applyFont="1" applyBorder="1" applyAlignment="1">
      <alignment horizontal="center" vertical="center" wrapText="1"/>
    </xf>
    <xf numFmtId="0" fontId="25" fillId="0" borderId="18" xfId="0" applyFont="1" applyBorder="1" applyAlignment="1">
      <alignment horizontal="center" vertical="center" wrapText="1"/>
    </xf>
    <xf numFmtId="0" fontId="47" fillId="0" borderId="18" xfId="0" applyFont="1" applyBorder="1" applyAlignment="1">
      <alignment horizontal="center" vertical="center" wrapText="1"/>
    </xf>
    <xf numFmtId="0" fontId="24" fillId="0" borderId="18" xfId="0" applyFont="1" applyBorder="1" applyAlignment="1">
      <alignment horizontal="center" vertical="center" wrapText="1"/>
    </xf>
    <xf numFmtId="49" fontId="25" fillId="0" borderId="18" xfId="0" applyNumberFormat="1" applyFont="1" applyBorder="1" applyAlignment="1">
      <alignment horizontal="center" vertical="center" wrapText="1"/>
    </xf>
    <xf numFmtId="0" fontId="25" fillId="0" borderId="21" xfId="0" applyFont="1" applyBorder="1" applyAlignment="1">
      <alignment horizontal="center" vertical="center" wrapText="1"/>
    </xf>
    <xf numFmtId="0" fontId="48" fillId="0" borderId="0" xfId="0" applyFont="1"/>
    <xf numFmtId="0" fontId="24" fillId="0" borderId="2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49" fillId="0" borderId="38" xfId="0" applyFont="1" applyBorder="1"/>
    <xf numFmtId="0" fontId="49" fillId="0" borderId="0" xfId="0" applyFont="1"/>
    <xf numFmtId="0" fontId="2" fillId="0" borderId="29" xfId="0" applyFont="1" applyBorder="1"/>
    <xf numFmtId="0" fontId="2" fillId="0" borderId="9" xfId="0" applyFont="1" applyBorder="1" applyAlignment="1">
      <alignment horizontal="center" vertical="center"/>
    </xf>
    <xf numFmtId="0" fontId="2" fillId="0" borderId="4" xfId="0" applyFont="1" applyBorder="1"/>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23" xfId="0" applyFont="1" applyBorder="1" applyAlignment="1">
      <alignment horizontal="left"/>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37" xfId="0" applyFont="1" applyBorder="1" applyAlignment="1">
      <alignment horizontal="center" vertical="center"/>
    </xf>
    <xf numFmtId="0" fontId="2" fillId="0" borderId="26" xfId="0" applyFont="1" applyBorder="1" applyAlignment="1">
      <alignment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8" xfId="0" applyFont="1" applyBorder="1" applyAlignment="1">
      <alignment horizontal="center" vertical="center"/>
    </xf>
    <xf numFmtId="0" fontId="2" fillId="0" borderId="36" xfId="0" applyFont="1" applyBorder="1" applyAlignment="1">
      <alignment horizontal="center" vertical="center" wrapText="1"/>
    </xf>
    <xf numFmtId="0" fontId="2" fillId="0" borderId="3" xfId="0" applyFont="1" applyBorder="1" applyAlignment="1">
      <alignment horizontal="center" vertical="center" wrapText="1"/>
    </xf>
    <xf numFmtId="0" fontId="1" fillId="0" borderId="28" xfId="0" applyFont="1" applyBorder="1" applyAlignment="1">
      <alignment horizontal="center" vertical="center"/>
    </xf>
    <xf numFmtId="0" fontId="18" fillId="0" borderId="37" xfId="0" applyFont="1" applyBorder="1" applyAlignment="1">
      <alignment vertical="center"/>
    </xf>
    <xf numFmtId="0" fontId="1" fillId="0" borderId="37" xfId="0" applyFont="1" applyBorder="1"/>
    <xf numFmtId="0" fontId="14" fillId="0" borderId="37" xfId="0" applyFont="1" applyBorder="1" applyAlignment="1">
      <alignment horizontal="center" vertical="center"/>
    </xf>
    <xf numFmtId="0" fontId="30" fillId="0" borderId="0" xfId="0" applyFont="1" applyAlignment="1">
      <alignment horizontal="center" vertical="center" wrapText="1"/>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31" fillId="0" borderId="0" xfId="0" applyFont="1" applyAlignment="1">
      <alignment horizontal="left" vertical="center"/>
    </xf>
    <xf numFmtId="9" fontId="38" fillId="0" borderId="0" xfId="0" applyNumberFormat="1" applyFont="1" applyAlignment="1">
      <alignment horizontal="center" vertical="center"/>
    </xf>
    <xf numFmtId="0" fontId="2" fillId="0" borderId="16" xfId="0" applyFont="1" applyBorder="1" applyAlignment="1">
      <alignment horizontal="left" vertical="center"/>
    </xf>
    <xf numFmtId="0" fontId="46" fillId="0" borderId="16" xfId="0" applyFont="1" applyBorder="1" applyAlignment="1">
      <alignment horizontal="left" vertical="center"/>
    </xf>
    <xf numFmtId="0" fontId="25" fillId="0" borderId="13"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 fillId="0" borderId="28" xfId="0" applyFont="1" applyBorder="1" applyAlignment="1">
      <alignment horizontal="left" wrapText="1"/>
    </xf>
    <xf numFmtId="0" fontId="2" fillId="0" borderId="25" xfId="0" applyFont="1" applyBorder="1" applyAlignment="1">
      <alignment horizontal="center"/>
    </xf>
    <xf numFmtId="0" fontId="2" fillId="0" borderId="4" xfId="0" applyFont="1" applyBorder="1" applyAlignment="1">
      <alignment horizontal="center"/>
    </xf>
    <xf numFmtId="0" fontId="2" fillId="0" borderId="23" xfId="0" applyFont="1" applyBorder="1" applyAlignment="1">
      <alignment horizontal="left" wrapText="1"/>
    </xf>
    <xf numFmtId="0" fontId="2" fillId="0" borderId="5" xfId="0" applyFont="1" applyBorder="1" applyAlignment="1">
      <alignment horizontal="center"/>
    </xf>
    <xf numFmtId="0" fontId="2" fillId="0" borderId="5" xfId="0" applyFont="1" applyBorder="1"/>
    <xf numFmtId="0" fontId="2" fillId="0" borderId="46" xfId="0" applyFont="1" applyBorder="1" applyAlignment="1">
      <alignment horizontal="center" vertical="center" wrapText="1"/>
    </xf>
    <xf numFmtId="0" fontId="2" fillId="0" borderId="2" xfId="0" applyFont="1" applyBorder="1" applyAlignment="1">
      <alignment vertical="center"/>
    </xf>
    <xf numFmtId="0" fontId="2" fillId="0" borderId="26" xfId="0" applyFont="1" applyBorder="1" applyAlignment="1">
      <alignment horizontal="left" wrapText="1"/>
    </xf>
    <xf numFmtId="0" fontId="2" fillId="0" borderId="8" xfId="0" applyFont="1" applyBorder="1" applyAlignment="1">
      <alignment horizontal="center" vertical="center" wrapText="1"/>
    </xf>
    <xf numFmtId="0" fontId="1" fillId="0" borderId="27" xfId="0" applyFont="1" applyBorder="1" applyAlignment="1">
      <alignment horizontal="center" vertical="center"/>
    </xf>
    <xf numFmtId="0" fontId="8" fillId="0" borderId="26" xfId="0" applyFont="1" applyBorder="1" applyAlignment="1">
      <alignment horizontal="left" wrapText="1"/>
    </xf>
    <xf numFmtId="0" fontId="2" fillId="0" borderId="7" xfId="0" applyFont="1" applyBorder="1" applyAlignment="1">
      <alignment horizontal="center" vertical="center"/>
    </xf>
    <xf numFmtId="0" fontId="2" fillId="0" borderId="3" xfId="0" applyFont="1" applyBorder="1"/>
    <xf numFmtId="0" fontId="2" fillId="0" borderId="36" xfId="0" applyFont="1" applyBorder="1"/>
    <xf numFmtId="0" fontId="2" fillId="0" borderId="36" xfId="0" applyFont="1" applyBorder="1" applyAlignment="1">
      <alignment horizont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xf numFmtId="0" fontId="8" fillId="0" borderId="36" xfId="0" applyFont="1" applyBorder="1"/>
    <xf numFmtId="0" fontId="8" fillId="0" borderId="36" xfId="0" applyFont="1" applyBorder="1" applyAlignment="1">
      <alignment horizontal="center"/>
    </xf>
    <xf numFmtId="0" fontId="8" fillId="0" borderId="5" xfId="0" applyFont="1" applyBorder="1" applyAlignment="1">
      <alignment horizontal="center"/>
    </xf>
    <xf numFmtId="0" fontId="8" fillId="0" borderId="2" xfId="0" applyFont="1" applyBorder="1" applyAlignment="1">
      <alignment horizontal="center"/>
    </xf>
    <xf numFmtId="0" fontId="8" fillId="0" borderId="27" xfId="0" applyFont="1" applyBorder="1" applyAlignment="1">
      <alignment horizontal="center" vertical="center"/>
    </xf>
    <xf numFmtId="0" fontId="2" fillId="0" borderId="7" xfId="0" applyFont="1" applyBorder="1" applyAlignment="1">
      <alignment horizontal="center" vertical="center" wrapText="1"/>
    </xf>
    <xf numFmtId="0" fontId="2" fillId="0" borderId="33" xfId="0" applyFont="1" applyBorder="1"/>
    <xf numFmtId="0" fontId="1" fillId="0" borderId="18" xfId="0" applyFont="1" applyBorder="1" applyAlignment="1">
      <alignment horizontal="center" vertical="center"/>
    </xf>
    <xf numFmtId="0" fontId="24" fillId="0" borderId="0" xfId="0" applyFont="1" applyAlignment="1">
      <alignment horizontal="left" vertical="center"/>
    </xf>
    <xf numFmtId="169" fontId="31" fillId="0" borderId="0" xfId="0" applyNumberFormat="1" applyFont="1" applyAlignment="1">
      <alignment horizontal="left" vertical="center"/>
    </xf>
    <xf numFmtId="0" fontId="25" fillId="0" borderId="0" xfId="0" applyFont="1" applyAlignment="1">
      <alignment horizontal="center" vertical="center"/>
    </xf>
    <xf numFmtId="0" fontId="31" fillId="0" borderId="0" xfId="0" applyFont="1" applyAlignment="1">
      <alignment horizontal="center"/>
    </xf>
    <xf numFmtId="0" fontId="1" fillId="0" borderId="0" xfId="0" applyFont="1" applyAlignment="1">
      <alignment horizontal="left"/>
    </xf>
    <xf numFmtId="0" fontId="1" fillId="0" borderId="10" xfId="0" applyFont="1" applyBorder="1" applyAlignment="1">
      <alignment horizontal="left" wrapText="1"/>
    </xf>
    <xf numFmtId="0" fontId="2" fillId="2" borderId="2" xfId="0" applyFont="1" applyFill="1" applyBorder="1"/>
    <xf numFmtId="0" fontId="2" fillId="2" borderId="50" xfId="0" applyFont="1" applyFill="1" applyBorder="1"/>
    <xf numFmtId="0" fontId="2" fillId="0" borderId="34" xfId="0" applyFont="1" applyBorder="1" applyAlignment="1">
      <alignment horizontal="center"/>
    </xf>
    <xf numFmtId="2" fontId="2" fillId="0" borderId="49" xfId="0" applyNumberFormat="1" applyFont="1" applyBorder="1" applyAlignment="1">
      <alignment horizontal="center"/>
    </xf>
    <xf numFmtId="0" fontId="2" fillId="0" borderId="42" xfId="0" applyFont="1" applyBorder="1" applyAlignment="1">
      <alignment horizontal="center"/>
    </xf>
    <xf numFmtId="1" fontId="2" fillId="0" borderId="31" xfId="0" applyNumberFormat="1" applyFont="1" applyBorder="1" applyAlignment="1">
      <alignment horizontal="center"/>
    </xf>
    <xf numFmtId="0" fontId="2" fillId="0" borderId="31" xfId="0" applyFont="1" applyBorder="1" applyAlignment="1">
      <alignment horizontal="center"/>
    </xf>
    <xf numFmtId="2" fontId="2" fillId="3" borderId="42" xfId="0" applyNumberFormat="1" applyFont="1" applyFill="1" applyBorder="1" applyAlignment="1">
      <alignment horizontal="center"/>
    </xf>
    <xf numFmtId="0" fontId="2" fillId="0" borderId="43" xfId="0" applyFont="1" applyBorder="1" applyAlignment="1">
      <alignment horizontal="center"/>
    </xf>
    <xf numFmtId="168" fontId="2" fillId="0" borderId="42" xfId="0" applyNumberFormat="1" applyFont="1" applyBorder="1" applyAlignment="1">
      <alignment horizontal="center"/>
    </xf>
    <xf numFmtId="169" fontId="2" fillId="0" borderId="42" xfId="0" applyNumberFormat="1" applyFont="1" applyBorder="1" applyAlignment="1">
      <alignment horizontal="center"/>
    </xf>
    <xf numFmtId="2" fontId="2" fillId="0" borderId="6" xfId="0" applyNumberFormat="1" applyFont="1" applyBorder="1" applyAlignment="1">
      <alignment horizontal="center"/>
    </xf>
    <xf numFmtId="0" fontId="2" fillId="2" borderId="51" xfId="0" applyFont="1" applyFill="1" applyBorder="1"/>
    <xf numFmtId="0" fontId="2" fillId="2" borderId="31" xfId="0" applyFont="1" applyFill="1" applyBorder="1"/>
    <xf numFmtId="0" fontId="2" fillId="2" borderId="2" xfId="0" applyFont="1" applyFill="1" applyBorder="1" applyAlignment="1">
      <alignment wrapText="1"/>
    </xf>
    <xf numFmtId="0" fontId="2" fillId="0" borderId="48" xfId="0" applyFont="1" applyBorder="1" applyAlignment="1">
      <alignment horizontal="center"/>
    </xf>
    <xf numFmtId="2" fontId="2" fillId="3" borderId="52" xfId="0" applyNumberFormat="1" applyFont="1" applyFill="1" applyBorder="1" applyAlignment="1">
      <alignment horizontal="center"/>
    </xf>
    <xf numFmtId="168" fontId="2" fillId="0" borderId="48" xfId="0" applyNumberFormat="1" applyFont="1" applyBorder="1" applyAlignment="1">
      <alignment horizontal="center"/>
    </xf>
    <xf numFmtId="169" fontId="2" fillId="0" borderId="48" xfId="0" applyNumberFormat="1" applyFont="1" applyBorder="1" applyAlignment="1">
      <alignment horizontal="center"/>
    </xf>
    <xf numFmtId="1" fontId="2" fillId="0" borderId="34" xfId="0" applyNumberFormat="1" applyFont="1" applyBorder="1" applyAlignment="1">
      <alignment horizontal="center"/>
    </xf>
    <xf numFmtId="0" fontId="2" fillId="0" borderId="0" xfId="0" applyFont="1" applyAlignment="1">
      <alignment horizontal="left"/>
    </xf>
    <xf numFmtId="0" fontId="18" fillId="0" borderId="0" xfId="0" applyFont="1" applyAlignment="1">
      <alignment horizontal="left"/>
    </xf>
    <xf numFmtId="0" fontId="17" fillId="0" borderId="0" xfId="0" applyFont="1"/>
    <xf numFmtId="0" fontId="10" fillId="0" borderId="2" xfId="0" applyFont="1" applyBorder="1"/>
    <xf numFmtId="0" fontId="50" fillId="0" borderId="2" xfId="0" applyFont="1" applyBorder="1" applyAlignment="1">
      <alignment wrapText="1"/>
    </xf>
    <xf numFmtId="0" fontId="6" fillId="0" borderId="2" xfId="0" applyFont="1" applyBorder="1" applyAlignment="1">
      <alignment horizontal="left" wrapText="1"/>
    </xf>
    <xf numFmtId="0" fontId="6" fillId="0" borderId="2" xfId="0" applyFont="1" applyBorder="1" applyAlignment="1">
      <alignment wrapText="1"/>
    </xf>
    <xf numFmtId="0" fontId="51" fillId="0" borderId="2" xfId="0" applyFont="1" applyBorder="1" applyAlignment="1">
      <alignment wrapText="1"/>
    </xf>
    <xf numFmtId="0" fontId="52" fillId="0" borderId="2" xfId="0" applyFont="1" applyBorder="1" applyAlignment="1">
      <alignment wrapText="1"/>
    </xf>
    <xf numFmtId="0" fontId="53" fillId="0" borderId="2" xfId="0" applyFont="1" applyBorder="1"/>
    <xf numFmtId="0" fontId="2"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55" fillId="0" borderId="2" xfId="0" applyFont="1" applyBorder="1" applyAlignment="1">
      <alignment horizontal="left"/>
    </xf>
    <xf numFmtId="0" fontId="14"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7" fillId="0" borderId="2" xfId="0" applyFont="1" applyBorder="1"/>
    <xf numFmtId="0" fontId="56" fillId="0" borderId="0" xfId="1"/>
    <xf numFmtId="0" fontId="58" fillId="0" borderId="2" xfId="0" applyFont="1" applyBorder="1" applyAlignment="1">
      <alignment horizontal="left" vertical="center"/>
    </xf>
    <xf numFmtId="0" fontId="58" fillId="0" borderId="2" xfId="0" applyFont="1" applyBorder="1"/>
    <xf numFmtId="0" fontId="58" fillId="0" borderId="2" xfId="0" applyFont="1" applyBorder="1" applyAlignment="1">
      <alignment wrapText="1"/>
    </xf>
    <xf numFmtId="0" fontId="59" fillId="0" borderId="0" xfId="0" applyFont="1"/>
    <xf numFmtId="0" fontId="60" fillId="0" borderId="0" xfId="0" applyFont="1"/>
    <xf numFmtId="0" fontId="61" fillId="0" borderId="0" xfId="0" applyFont="1"/>
    <xf numFmtId="0" fontId="62" fillId="0" borderId="0" xfId="1" applyFont="1" applyBorder="1"/>
    <xf numFmtId="0" fontId="62" fillId="0" borderId="0" xfId="1" applyFont="1" applyBorder="1" applyAlignment="1">
      <alignment horizontal="left"/>
    </xf>
    <xf numFmtId="0" fontId="62" fillId="0" borderId="0" xfId="1" applyFont="1" applyBorder="1" applyAlignment="1">
      <alignment horizontal="left" vertical="center"/>
    </xf>
    <xf numFmtId="9" fontId="62" fillId="0" borderId="0" xfId="1" applyNumberFormat="1" applyFont="1" applyBorder="1" applyAlignment="1">
      <alignment horizontal="left" vertical="center"/>
    </xf>
    <xf numFmtId="0" fontId="62" fillId="0" borderId="0" xfId="1" applyFont="1"/>
    <xf numFmtId="0" fontId="6" fillId="0" borderId="2" xfId="0" applyFont="1" applyBorder="1" applyAlignment="1">
      <alignment horizontal="right"/>
    </xf>
    <xf numFmtId="0" fontId="25" fillId="0" borderId="28" xfId="0" applyFont="1" applyBorder="1" applyAlignment="1">
      <alignment horizontal="right" vertical="center"/>
    </xf>
    <xf numFmtId="0" fontId="25" fillId="0" borderId="23" xfId="0" applyFont="1" applyBorder="1" applyAlignment="1">
      <alignment horizontal="right" vertical="center"/>
    </xf>
    <xf numFmtId="0" fontId="25" fillId="2" borderId="23" xfId="0" applyFont="1" applyFill="1" applyBorder="1" applyAlignment="1">
      <alignment horizontal="right"/>
    </xf>
    <xf numFmtId="0" fontId="25" fillId="2" borderId="33" xfId="0" applyFont="1" applyFill="1" applyBorder="1" applyAlignment="1">
      <alignment horizontal="right"/>
    </xf>
    <xf numFmtId="0" fontId="2" fillId="0" borderId="41" xfId="0" applyFont="1" applyBorder="1" applyAlignment="1">
      <alignment horizontal="right" vertical="center" wrapText="1"/>
    </xf>
    <xf numFmtId="0" fontId="2" fillId="0" borderId="24" xfId="0" applyFont="1" applyBorder="1" applyAlignment="1">
      <alignment horizontal="right" vertical="center" wrapText="1"/>
    </xf>
    <xf numFmtId="0" fontId="2" fillId="0" borderId="35" xfId="0" applyFont="1" applyBorder="1" applyAlignment="1">
      <alignment horizontal="right" vertical="center" wrapText="1"/>
    </xf>
    <xf numFmtId="0" fontId="2" fillId="0" borderId="5" xfId="0" applyFont="1" applyBorder="1" applyAlignment="1">
      <alignment horizontal="right" vertical="center" wrapText="1"/>
    </xf>
    <xf numFmtId="0" fontId="2" fillId="0" borderId="36" xfId="0" applyFont="1" applyBorder="1" applyAlignment="1">
      <alignment horizontal="right" vertical="center" wrapText="1"/>
    </xf>
    <xf numFmtId="0" fontId="66" fillId="0" borderId="0" xfId="0" applyFont="1"/>
    <xf numFmtId="0" fontId="67" fillId="0" borderId="0" xfId="0" applyFont="1"/>
    <xf numFmtId="0" fontId="68" fillId="0" borderId="0" xfId="0" applyFont="1"/>
    <xf numFmtId="0" fontId="69" fillId="0" borderId="0" xfId="0" applyFont="1"/>
    <xf numFmtId="0" fontId="71" fillId="0" borderId="10" xfId="0" applyFont="1" applyBorder="1" applyAlignment="1">
      <alignment horizontal="left" vertical="center"/>
    </xf>
    <xf numFmtId="0" fontId="71" fillId="0" borderId="0" xfId="0" applyFont="1" applyAlignment="1">
      <alignment horizontal="left"/>
    </xf>
    <xf numFmtId="0" fontId="71" fillId="0" borderId="10" xfId="0" applyFont="1" applyBorder="1" applyAlignment="1">
      <alignment horizontal="left"/>
    </xf>
    <xf numFmtId="9" fontId="71" fillId="0" borderId="0" xfId="0" applyNumberFormat="1" applyFont="1" applyAlignment="1">
      <alignment horizontal="left"/>
    </xf>
    <xf numFmtId="0" fontId="8" fillId="0" borderId="23" xfId="0" applyFont="1" applyBorder="1" applyAlignment="1">
      <alignment horizontal="left"/>
    </xf>
    <xf numFmtId="0" fontId="2" fillId="0" borderId="26" xfId="0" applyFont="1" applyBorder="1" applyAlignment="1">
      <alignment horizontal="left"/>
    </xf>
    <xf numFmtId="0" fontId="2" fillId="0" borderId="6" xfId="0" applyFont="1" applyBorder="1" applyAlignment="1">
      <alignment wrapText="1"/>
    </xf>
    <xf numFmtId="0" fontId="8" fillId="0" borderId="2" xfId="0" applyFont="1" applyBorder="1" applyAlignment="1">
      <alignment wrapText="1"/>
    </xf>
    <xf numFmtId="0" fontId="8" fillId="0" borderId="6" xfId="0" applyFont="1" applyBorder="1" applyAlignment="1">
      <alignment wrapText="1"/>
    </xf>
    <xf numFmtId="0" fontId="8" fillId="0" borderId="7" xfId="0" applyFont="1" applyBorder="1" applyAlignment="1">
      <alignment wrapText="1"/>
    </xf>
    <xf numFmtId="0" fontId="2" fillId="0" borderId="9" xfId="0" applyFont="1" applyBorder="1" applyAlignment="1">
      <alignment wrapText="1"/>
    </xf>
    <xf numFmtId="0" fontId="71" fillId="0" borderId="1" xfId="0" applyFont="1" applyBorder="1" applyAlignment="1">
      <alignment horizontal="left"/>
    </xf>
    <xf numFmtId="0" fontId="71" fillId="0" borderId="1" xfId="0" applyFont="1" applyBorder="1"/>
    <xf numFmtId="0" fontId="71" fillId="0" borderId="0" xfId="0" applyFont="1"/>
    <xf numFmtId="0" fontId="64" fillId="0" borderId="0" xfId="0" applyFont="1" applyAlignment="1">
      <alignment horizontal="center" vertical="center" wrapText="1"/>
    </xf>
    <xf numFmtId="0" fontId="64" fillId="0" borderId="0" xfId="0" applyFont="1" applyAlignment="1">
      <alignment vertical="center" wrapText="1"/>
    </xf>
    <xf numFmtId="0" fontId="65" fillId="0" borderId="0" xfId="0" applyFont="1"/>
    <xf numFmtId="0" fontId="62" fillId="0" borderId="0" xfId="1" applyFont="1" applyBorder="1" applyAlignment="1">
      <alignment vertical="center"/>
    </xf>
    <xf numFmtId="0" fontId="59" fillId="0" borderId="0" xfId="0" applyFont="1" applyAlignment="1">
      <alignment horizontal="right"/>
    </xf>
    <xf numFmtId="0" fontId="72" fillId="0" borderId="0" xfId="0" applyFont="1"/>
    <xf numFmtId="0" fontId="15" fillId="0" borderId="0" xfId="0" applyFont="1"/>
    <xf numFmtId="0" fontId="70" fillId="0" borderId="0" xfId="0" applyFont="1"/>
    <xf numFmtId="0" fontId="63" fillId="0" borderId="0" xfId="0" applyFont="1"/>
    <xf numFmtId="168" fontId="31" fillId="0" borderId="0" xfId="0" applyNumberFormat="1" applyFont="1"/>
    <xf numFmtId="0" fontId="2" fillId="0" borderId="28" xfId="0" applyFont="1" applyBorder="1" applyAlignment="1">
      <alignment horizontal="left"/>
    </xf>
    <xf numFmtId="0" fontId="2" fillId="0" borderId="29" xfId="0" applyFont="1" applyBorder="1" applyAlignment="1">
      <alignment horizontal="left"/>
    </xf>
    <xf numFmtId="0" fontId="2" fillId="0" borderId="33" xfId="0" applyFont="1" applyBorder="1" applyAlignment="1">
      <alignment horizontal="left"/>
    </xf>
    <xf numFmtId="0" fontId="2" fillId="0" borderId="30" xfId="0" applyFont="1" applyBorder="1" applyAlignment="1">
      <alignment horizontal="left"/>
    </xf>
    <xf numFmtId="0" fontId="8" fillId="0" borderId="30" xfId="0" applyFont="1" applyBorder="1" applyAlignment="1">
      <alignment horizontal="left"/>
    </xf>
    <xf numFmtId="0" fontId="8" fillId="0" borderId="31" xfId="0" applyFont="1" applyBorder="1" applyAlignment="1">
      <alignment horizontal="left"/>
    </xf>
    <xf numFmtId="0" fontId="2" fillId="0" borderId="32" xfId="0" applyFont="1" applyBorder="1" applyAlignment="1">
      <alignment horizontal="left"/>
    </xf>
    <xf numFmtId="0" fontId="2" fillId="0" borderId="34" xfId="0" applyFont="1" applyBorder="1" applyAlignment="1">
      <alignment horizontal="left"/>
    </xf>
    <xf numFmtId="0" fontId="73" fillId="0" borderId="6" xfId="0" applyFont="1" applyBorder="1" applyAlignment="1">
      <alignment wrapText="1"/>
    </xf>
    <xf numFmtId="0" fontId="11" fillId="0" borderId="2" xfId="0" applyFont="1" applyBorder="1" applyAlignment="1">
      <alignment wrapText="1"/>
    </xf>
    <xf numFmtId="0" fontId="56" fillId="0" borderId="2" xfId="1" applyBorder="1" applyAlignment="1">
      <alignment wrapText="1"/>
    </xf>
    <xf numFmtId="0" fontId="2" fillId="0" borderId="3" xfId="0" applyFont="1" applyBorder="1" applyAlignment="1">
      <alignment wrapText="1"/>
    </xf>
    <xf numFmtId="0" fontId="54" fillId="0" borderId="8" xfId="0" applyFont="1" applyBorder="1"/>
    <xf numFmtId="0" fontId="54" fillId="0" borderId="4" xfId="0" applyFont="1" applyBorder="1"/>
    <xf numFmtId="0" fontId="2" fillId="0" borderId="27" xfId="0" applyFont="1" applyBorder="1" applyAlignment="1">
      <alignment horizontal="left" vertical="center"/>
    </xf>
    <xf numFmtId="0" fontId="54" fillId="0" borderId="27" xfId="0" applyFont="1" applyBorder="1"/>
    <xf numFmtId="0" fontId="54" fillId="0" borderId="29" xfId="0" applyFont="1" applyBorder="1"/>
    <xf numFmtId="0" fontId="2" fillId="0" borderId="27" xfId="0" applyFont="1" applyBorder="1" applyAlignment="1">
      <alignment horizontal="left"/>
    </xf>
    <xf numFmtId="0" fontId="15" fillId="0" borderId="27" xfId="0" applyFont="1" applyBorder="1"/>
    <xf numFmtId="0" fontId="2" fillId="0" borderId="27" xfId="0" applyFont="1" applyBorder="1"/>
    <xf numFmtId="0" fontId="15" fillId="0" borderId="29" xfId="0" applyFont="1" applyBorder="1"/>
    <xf numFmtId="0" fontId="1" fillId="0" borderId="49" xfId="0" applyFont="1" applyBorder="1" applyAlignment="1">
      <alignment horizontal="center" vertical="center" wrapText="1"/>
    </xf>
    <xf numFmtId="0" fontId="6" fillId="0" borderId="3" xfId="0" applyFont="1" applyBorder="1" applyAlignment="1">
      <alignment horizontal="right"/>
    </xf>
    <xf numFmtId="0" fontId="15" fillId="0" borderId="4" xfId="0" applyFont="1" applyBorder="1" applyAlignment="1">
      <alignment horizontal="right"/>
    </xf>
    <xf numFmtId="0" fontId="6" fillId="0" borderId="3" xfId="0" applyFont="1" applyBorder="1" applyAlignment="1">
      <alignment horizontal="left"/>
    </xf>
    <xf numFmtId="0" fontId="6" fillId="0" borderId="4" xfId="0" applyFont="1" applyBorder="1" applyAlignment="1">
      <alignment horizontal="left"/>
    </xf>
    <xf numFmtId="0" fontId="15" fillId="0" borderId="4" xfId="0" applyFont="1" applyBorder="1"/>
    <xf numFmtId="0" fontId="15" fillId="0" borderId="17" xfId="0" applyFont="1" applyBorder="1"/>
    <xf numFmtId="0" fontId="1"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15" fillId="0" borderId="13" xfId="0" applyFont="1" applyBorder="1"/>
    <xf numFmtId="0" fontId="15" fillId="0" borderId="27" xfId="0" applyFont="1" applyBorder="1"/>
    <xf numFmtId="0" fontId="17" fillId="0" borderId="11" xfId="0" applyFont="1" applyBorder="1" applyAlignment="1">
      <alignment horizontal="center" vertical="center" wrapText="1"/>
    </xf>
    <xf numFmtId="0" fontId="17"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0" fillId="0" borderId="11" xfId="0" applyFont="1" applyBorder="1" applyAlignment="1">
      <alignment horizontal="center" vertical="center" textRotation="90"/>
    </xf>
    <xf numFmtId="0" fontId="21" fillId="0" borderId="27" xfId="0" applyFont="1" applyBorder="1" applyAlignment="1">
      <alignment horizontal="center" vertical="top" wrapText="1"/>
    </xf>
    <xf numFmtId="0" fontId="17" fillId="0" borderId="2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6" xfId="0" applyFont="1" applyBorder="1"/>
    <xf numFmtId="0" fontId="2" fillId="0" borderId="5" xfId="0" applyFont="1" applyBorder="1" applyAlignment="1">
      <alignment horizontal="right"/>
    </xf>
    <xf numFmtId="0" fontId="1" fillId="0" borderId="5" xfId="0" applyFont="1" applyBorder="1" applyAlignment="1">
      <alignment horizontal="right"/>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2" fillId="0" borderId="7" xfId="0" applyFont="1" applyBorder="1"/>
    <xf numFmtId="0" fontId="2" fillId="0" borderId="36" xfId="0" applyFont="1" applyBorder="1" applyAlignment="1">
      <alignment horizontal="right"/>
    </xf>
    <xf numFmtId="0" fontId="1" fillId="0" borderId="7" xfId="0" applyFont="1" applyBorder="1"/>
    <xf numFmtId="0" fontId="1" fillId="0" borderId="3" xfId="0" applyFont="1" applyBorder="1"/>
    <xf numFmtId="0" fontId="1" fillId="0" borderId="36" xfId="0" applyFont="1" applyBorder="1" applyAlignment="1">
      <alignment horizontal="right"/>
    </xf>
    <xf numFmtId="0" fontId="2" fillId="0" borderId="6" xfId="0" applyFont="1" applyBorder="1" applyAlignment="1">
      <alignment horizontal="right"/>
    </xf>
    <xf numFmtId="0" fontId="2" fillId="0" borderId="7" xfId="0" applyFont="1" applyBorder="1" applyAlignment="1">
      <alignment horizontal="right"/>
    </xf>
    <xf numFmtId="0" fontId="6" fillId="0" borderId="3" xfId="0" applyFont="1" applyBorder="1" applyAlignment="1">
      <alignment horizontal="left" vertical="center"/>
    </xf>
    <xf numFmtId="0" fontId="2" fillId="0" borderId="3" xfId="0" applyFont="1" applyBorder="1" applyAlignment="1">
      <alignment horizontal="left" vertical="center"/>
    </xf>
    <xf numFmtId="0" fontId="5" fillId="0" borderId="3" xfId="0" applyFont="1" applyBorder="1" applyAlignment="1">
      <alignment horizontal="center" vertical="center"/>
    </xf>
    <xf numFmtId="0" fontId="1" fillId="0" borderId="7" xfId="0" applyFont="1" applyBorder="1" applyAlignment="1">
      <alignment horizontal="right"/>
    </xf>
    <xf numFmtId="0" fontId="14" fillId="0" borderId="3" xfId="0" applyFont="1" applyBorder="1" applyAlignment="1">
      <alignment horizontal="right" vertical="center"/>
    </xf>
    <xf numFmtId="0" fontId="1" fillId="0" borderId="3" xfId="0" applyFont="1" applyBorder="1" applyAlignment="1">
      <alignment horizontal="right" vertical="center"/>
    </xf>
    <xf numFmtId="0" fontId="74" fillId="0" borderId="3" xfId="0" applyFont="1" applyBorder="1" applyAlignment="1">
      <alignment horizontal="center" vertical="center"/>
    </xf>
    <xf numFmtId="0" fontId="1" fillId="0" borderId="3" xfId="0" applyFont="1" applyBorder="1" applyAlignment="1">
      <alignment horizontal="center" vertical="center"/>
    </xf>
    <xf numFmtId="0" fontId="1" fillId="0" borderId="36" xfId="0" applyFont="1" applyBorder="1" applyAlignment="1">
      <alignment horizontal="center" vertical="center"/>
    </xf>
    <xf numFmtId="0" fontId="1" fillId="0" borderId="5" xfId="0" applyFont="1" applyBorder="1"/>
    <xf numFmtId="0" fontId="2" fillId="0" borderId="3" xfId="0" applyFont="1" applyBorder="1" applyAlignment="1">
      <alignment vertical="top"/>
    </xf>
    <xf numFmtId="0" fontId="1" fillId="0" borderId="3" xfId="0" applyFont="1" applyBorder="1" applyAlignment="1">
      <alignment vertical="top"/>
    </xf>
    <xf numFmtId="0" fontId="1" fillId="0" borderId="36" xfId="0" applyFont="1" applyBorder="1"/>
    <xf numFmtId="0" fontId="2" fillId="0" borderId="5" xfId="0" applyFont="1" applyBorder="1" applyAlignment="1">
      <alignment vertical="center" wrapText="1"/>
    </xf>
    <xf numFmtId="0" fontId="2" fillId="0" borderId="3" xfId="0" applyFont="1" applyBorder="1" applyAlignment="1">
      <alignment horizontal="center"/>
    </xf>
    <xf numFmtId="0" fontId="1" fillId="0" borderId="53" xfId="0" applyFont="1" applyBorder="1"/>
    <xf numFmtId="0" fontId="2" fillId="0" borderId="53" xfId="0" applyFont="1" applyBorder="1" applyAlignment="1">
      <alignment horizontal="center"/>
    </xf>
    <xf numFmtId="0" fontId="2" fillId="0" borderId="53" xfId="0" applyFont="1" applyBorder="1"/>
    <xf numFmtId="0" fontId="12" fillId="0" borderId="5" xfId="0" applyFont="1" applyBorder="1"/>
    <xf numFmtId="0" fontId="12" fillId="0" borderId="5" xfId="0" applyFont="1" applyBorder="1" applyAlignment="1">
      <alignment wrapText="1"/>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25" xfId="0" applyFont="1" applyBorder="1" applyAlignment="1">
      <alignment horizontal="center" vertical="center"/>
    </xf>
    <xf numFmtId="0" fontId="12" fillId="0" borderId="3" xfId="0" applyFont="1" applyBorder="1"/>
    <xf numFmtId="3" fontId="6" fillId="0" borderId="3" xfId="0" applyNumberFormat="1" applyFont="1" applyBorder="1" applyAlignment="1">
      <alignment horizontal="right"/>
    </xf>
    <xf numFmtId="0" fontId="6" fillId="0" borderId="3" xfId="0" applyFont="1" applyBorder="1" applyAlignment="1">
      <alignment horizontal="center"/>
    </xf>
    <xf numFmtId="0" fontId="12" fillId="0" borderId="36" xfId="0" applyFont="1" applyBorder="1"/>
    <xf numFmtId="3" fontId="14" fillId="0" borderId="3" xfId="0" applyNumberFormat="1" applyFont="1" applyBorder="1" applyAlignment="1">
      <alignment horizontal="right"/>
    </xf>
    <xf numFmtId="0" fontId="14" fillId="0" borderId="36" xfId="0" applyFont="1" applyBorder="1"/>
    <xf numFmtId="0" fontId="14" fillId="0" borderId="3" xfId="0" applyFont="1" applyBorder="1"/>
    <xf numFmtId="0" fontId="56" fillId="0" borderId="53" xfId="1" applyBorder="1"/>
    <xf numFmtId="0" fontId="8" fillId="0" borderId="5" xfId="0" applyFont="1" applyBorder="1"/>
    <xf numFmtId="165" fontId="5" fillId="0" borderId="3" xfId="0" applyNumberFormat="1" applyFont="1" applyBorder="1" applyAlignment="1">
      <alignment horizontal="right"/>
    </xf>
    <xf numFmtId="0" fontId="6" fillId="0" borderId="3" xfId="0" applyFont="1" applyBorder="1"/>
    <xf numFmtId="0" fontId="5" fillId="0" borderId="3" xfId="0" applyFont="1" applyBorder="1"/>
    <xf numFmtId="0" fontId="5" fillId="0" borderId="3" xfId="0" applyFont="1" applyBorder="1" applyAlignment="1">
      <alignment horizontal="right"/>
    </xf>
    <xf numFmtId="166" fontId="7" fillId="0" borderId="3" xfId="0" applyNumberFormat="1" applyFont="1" applyBorder="1"/>
    <xf numFmtId="0" fontId="7" fillId="0" borderId="3" xfId="0" applyFont="1" applyBorder="1"/>
    <xf numFmtId="0" fontId="24" fillId="0" borderId="43" xfId="0" applyFont="1" applyBorder="1" applyAlignment="1">
      <alignment horizontal="right"/>
    </xf>
    <xf numFmtId="0" fontId="25" fillId="0" borderId="5" xfId="0" applyFont="1" applyBorder="1" applyAlignment="1">
      <alignment horizontal="center" vertical="center"/>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4" xfId="0" applyFont="1" applyBorder="1" applyAlignment="1">
      <alignment horizontal="center" vertical="center" textRotation="90" wrapText="1"/>
    </xf>
    <xf numFmtId="0" fontId="21" fillId="0" borderId="25" xfId="0" applyFont="1" applyBorder="1" applyAlignment="1">
      <alignment horizontal="center" vertical="center" textRotation="90" wrapText="1"/>
    </xf>
    <xf numFmtId="0" fontId="24" fillId="0" borderId="44" xfId="0" applyFont="1" applyBorder="1" applyAlignment="1">
      <alignment horizontal="right"/>
    </xf>
    <xf numFmtId="0" fontId="2" fillId="0" borderId="7" xfId="0" applyFont="1" applyBorder="1" applyAlignment="1">
      <alignment wrapText="1"/>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3" xfId="0" applyFont="1" applyBorder="1" applyAlignment="1">
      <alignment horizontal="center"/>
    </xf>
    <xf numFmtId="0" fontId="25" fillId="0" borderId="36" xfId="0" applyFont="1" applyBorder="1" applyAlignment="1">
      <alignment horizontal="center" vertical="center"/>
    </xf>
    <xf numFmtId="0" fontId="26" fillId="0" borderId="6" xfId="0" applyFont="1" applyBorder="1" applyAlignment="1">
      <alignment horizontal="center" vertical="center"/>
    </xf>
    <xf numFmtId="0" fontId="26" fillId="0" borderId="43" xfId="0" applyFont="1" applyBorder="1" applyAlignment="1">
      <alignment horizontal="center" vertical="center"/>
    </xf>
    <xf numFmtId="0" fontId="40" fillId="0" borderId="53" xfId="0" applyFont="1" applyBorder="1" applyAlignment="1">
      <alignment horizontal="center" vertical="center"/>
    </xf>
    <xf numFmtId="0" fontId="10" fillId="0" borderId="53" xfId="0" applyFont="1" applyBorder="1" applyAlignment="1">
      <alignment horizontal="right"/>
    </xf>
    <xf numFmtId="0" fontId="2" fillId="0" borderId="31" xfId="0" applyFont="1" applyBorder="1" applyAlignment="1">
      <alignment horizontal="right"/>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6" fillId="0" borderId="0" xfId="0" applyFont="1" applyBorder="1" applyAlignment="1">
      <alignment horizontal="center" vertical="center"/>
    </xf>
    <xf numFmtId="0" fontId="71" fillId="0" borderId="0" xfId="0" applyFont="1" applyBorder="1" applyAlignment="1">
      <alignment horizontal="left" vertical="center"/>
    </xf>
    <xf numFmtId="0" fontId="26" fillId="0" borderId="0" xfId="0" applyFont="1" applyBorder="1" applyAlignment="1">
      <alignment horizontal="left" vertical="center"/>
    </xf>
    <xf numFmtId="0" fontId="26" fillId="0" borderId="13" xfId="0" applyFont="1" applyBorder="1" applyAlignment="1">
      <alignment horizontal="center" vertical="center" wrapText="1"/>
    </xf>
    <xf numFmtId="0" fontId="26" fillId="0" borderId="54" xfId="0" applyFont="1" applyBorder="1" applyAlignment="1">
      <alignment horizontal="left" vertical="center"/>
    </xf>
    <xf numFmtId="0" fontId="26" fillId="0" borderId="55" xfId="0" applyFont="1" applyBorder="1" applyAlignment="1">
      <alignment horizontal="left" vertical="center"/>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56" xfId="0" applyFont="1" applyBorder="1" applyAlignment="1">
      <alignment horizontal="center" vertical="center" textRotation="90" wrapText="1"/>
    </xf>
    <xf numFmtId="0" fontId="26" fillId="0" borderId="57" xfId="0" applyFont="1" applyBorder="1" applyAlignment="1">
      <alignment horizontal="center" vertical="center" textRotation="90" wrapText="1"/>
    </xf>
    <xf numFmtId="0" fontId="26" fillId="0" borderId="58" xfId="0" applyFont="1" applyBorder="1" applyAlignment="1">
      <alignment horizontal="center" vertical="center" textRotation="90" wrapText="1"/>
    </xf>
    <xf numFmtId="0" fontId="26" fillId="0" borderId="59" xfId="0" applyFont="1" applyBorder="1" applyAlignment="1">
      <alignment horizontal="center" vertical="center" textRotation="90" wrapText="1"/>
    </xf>
    <xf numFmtId="0" fontId="24" fillId="0" borderId="29" xfId="0" applyFont="1" applyBorder="1" applyAlignment="1">
      <alignment horizontal="center" vertical="center"/>
    </xf>
    <xf numFmtId="0" fontId="26" fillId="0" borderId="54" xfId="0" applyFont="1" applyBorder="1" applyAlignment="1">
      <alignment horizontal="center" vertical="center" textRotation="90" wrapText="1"/>
    </xf>
    <xf numFmtId="0" fontId="2" fillId="0" borderId="51" xfId="0" applyFont="1" applyBorder="1" applyAlignment="1">
      <alignment horizontal="right"/>
    </xf>
    <xf numFmtId="0" fontId="26" fillId="0" borderId="56" xfId="0" applyFont="1" applyBorder="1" applyAlignment="1">
      <alignment horizontal="center"/>
    </xf>
    <xf numFmtId="0" fontId="1" fillId="0" borderId="60" xfId="0" applyFont="1" applyBorder="1" applyAlignment="1">
      <alignment horizontal="center" vertical="center" wrapText="1"/>
    </xf>
    <xf numFmtId="0" fontId="1" fillId="0" borderId="59" xfId="0" applyFont="1" applyBorder="1" applyAlignment="1">
      <alignment horizontal="center" vertical="center" wrapText="1"/>
    </xf>
    <xf numFmtId="0" fontId="26" fillId="0" borderId="61" xfId="0" applyFont="1" applyBorder="1" applyAlignment="1">
      <alignment horizontal="left" vertical="center"/>
    </xf>
    <xf numFmtId="0" fontId="26" fillId="0" borderId="62" xfId="0" applyFont="1" applyBorder="1" applyAlignment="1">
      <alignment horizontal="left" vertical="center"/>
    </xf>
    <xf numFmtId="0" fontId="26" fillId="0" borderId="63" xfId="0" applyFont="1" applyBorder="1" applyAlignment="1">
      <alignment horizontal="left" vertical="center"/>
    </xf>
    <xf numFmtId="0" fontId="26" fillId="0" borderId="26" xfId="0" applyFont="1" applyBorder="1" applyAlignment="1">
      <alignment horizontal="center" vertical="center"/>
    </xf>
    <xf numFmtId="0" fontId="1" fillId="0" borderId="56" xfId="0" applyFont="1" applyBorder="1" applyAlignment="1">
      <alignment horizontal="right"/>
    </xf>
    <xf numFmtId="0" fontId="75" fillId="0" borderId="63" xfId="0" applyFont="1" applyBorder="1" applyAlignment="1"/>
    <xf numFmtId="0" fontId="26" fillId="0" borderId="64" xfId="0" applyFont="1" applyBorder="1" applyAlignment="1">
      <alignment horizontal="center"/>
    </xf>
    <xf numFmtId="0" fontId="26" fillId="0" borderId="63" xfId="0" applyFont="1" applyBorder="1" applyAlignment="1">
      <alignment horizontal="center"/>
    </xf>
    <xf numFmtId="0" fontId="75" fillId="0" borderId="54" xfId="0" applyFont="1" applyBorder="1" applyAlignment="1"/>
    <xf numFmtId="0" fontId="6" fillId="0" borderId="51" xfId="0" applyFont="1" applyBorder="1" applyAlignment="1">
      <alignment horizontal="right"/>
    </xf>
    <xf numFmtId="0" fontId="6" fillId="0" borderId="31" xfId="0" applyFont="1" applyBorder="1" applyAlignment="1">
      <alignment horizontal="right"/>
    </xf>
    <xf numFmtId="0" fontId="6" fillId="0" borderId="31" xfId="0" applyFont="1" applyBorder="1" applyAlignment="1">
      <alignment horizontal="center" vertical="center"/>
    </xf>
    <xf numFmtId="0" fontId="2" fillId="0" borderId="31" xfId="0" applyFont="1" applyBorder="1" applyAlignment="1">
      <alignment horizontal="center" vertical="center"/>
    </xf>
    <xf numFmtId="0" fontId="8" fillId="0" borderId="31" xfId="0" applyFont="1" applyBorder="1" applyAlignment="1">
      <alignment horizontal="center" vertical="center"/>
    </xf>
    <xf numFmtId="1" fontId="1" fillId="0" borderId="38" xfId="0" applyNumberFormat="1" applyFont="1" applyBorder="1" applyAlignment="1">
      <alignment horizontal="center" vertical="center"/>
    </xf>
    <xf numFmtId="1" fontId="14" fillId="0" borderId="29" xfId="0" applyNumberFormat="1" applyFont="1" applyBorder="1" applyAlignment="1">
      <alignment horizontal="center" vertical="center"/>
    </xf>
    <xf numFmtId="1" fontId="14" fillId="0" borderId="39" xfId="0" applyNumberFormat="1" applyFont="1" applyBorder="1" applyAlignment="1">
      <alignment horizontal="center" vertical="center"/>
    </xf>
    <xf numFmtId="0" fontId="6" fillId="0" borderId="51" xfId="0" applyFont="1" applyBorder="1" applyAlignment="1">
      <alignment horizontal="center" vertical="center"/>
    </xf>
    <xf numFmtId="0" fontId="17" fillId="0" borderId="60" xfId="0" applyFont="1" applyBorder="1" applyAlignment="1">
      <alignment horizontal="center" vertical="center" wrapText="1"/>
    </xf>
    <xf numFmtId="0" fontId="26" fillId="0" borderId="64"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26" fillId="0" borderId="65" xfId="0" applyFont="1" applyBorder="1" applyAlignment="1">
      <alignment horizontal="center" vertical="center" textRotation="90" wrapText="1"/>
    </xf>
    <xf numFmtId="0" fontId="40" fillId="0" borderId="65" xfId="0" applyFont="1" applyBorder="1" applyAlignment="1">
      <alignment horizontal="center" vertical="center" textRotation="90" wrapText="1"/>
    </xf>
    <xf numFmtId="0" fontId="40" fillId="0" borderId="58" xfId="0" applyFont="1" applyBorder="1" applyAlignment="1">
      <alignment horizontal="center" vertical="center" textRotation="90" wrapText="1"/>
    </xf>
    <xf numFmtId="0" fontId="26" fillId="0" borderId="66" xfId="0" applyFont="1" applyBorder="1" applyAlignment="1">
      <alignment horizontal="center" vertical="center" textRotation="90" wrapText="1"/>
    </xf>
    <xf numFmtId="0" fontId="26" fillId="0" borderId="60" xfId="0" applyFont="1" applyBorder="1" applyAlignment="1">
      <alignment horizontal="center" vertical="center" textRotation="90" wrapText="1"/>
    </xf>
    <xf numFmtId="0" fontId="26" fillId="0" borderId="63" xfId="0" applyFont="1" applyBorder="1" applyAlignment="1">
      <alignment horizontal="center" vertical="center" textRotation="90" wrapText="1"/>
    </xf>
    <xf numFmtId="0" fontId="26" fillId="0" borderId="62" xfId="0" applyFont="1" applyBorder="1" applyAlignment="1">
      <alignment vertical="center" textRotation="90" wrapText="1"/>
    </xf>
    <xf numFmtId="0" fontId="71" fillId="0" borderId="61" xfId="0" applyFont="1" applyBorder="1" applyAlignment="1">
      <alignment horizontal="left"/>
    </xf>
    <xf numFmtId="0" fontId="38" fillId="0" borderId="63"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8"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2" xfId="0" applyFont="1" applyBorder="1" applyAlignment="1">
      <alignment horizontal="center" vertical="center" wrapText="1"/>
    </xf>
    <xf numFmtId="0" fontId="64" fillId="0" borderId="70" xfId="0" applyFont="1" applyBorder="1"/>
    <xf numFmtId="0" fontId="76" fillId="0" borderId="69" xfId="0" applyFont="1" applyBorder="1" applyAlignment="1">
      <alignment horizontal="right"/>
    </xf>
    <xf numFmtId="0" fontId="1" fillId="0" borderId="6" xfId="0" applyFont="1" applyBorder="1" applyAlignment="1">
      <alignment horizontal="center"/>
    </xf>
    <xf numFmtId="0" fontId="1" fillId="0" borderId="49" xfId="0" applyFont="1" applyBorder="1" applyAlignment="1">
      <alignment horizontal="center"/>
    </xf>
    <xf numFmtId="0" fontId="1" fillId="0" borderId="7" xfId="0" applyFont="1" applyBorder="1" applyAlignment="1">
      <alignment horizontal="center"/>
    </xf>
    <xf numFmtId="1" fontId="1" fillId="0" borderId="35" xfId="0" applyNumberFormat="1" applyFont="1" applyBorder="1" applyAlignment="1">
      <alignment horizontal="center" vertical="center"/>
    </xf>
    <xf numFmtId="1" fontId="1" fillId="0" borderId="39" xfId="0" applyNumberFormat="1" applyFont="1" applyBorder="1" applyAlignment="1">
      <alignment horizontal="center" vertical="center"/>
    </xf>
    <xf numFmtId="0" fontId="2" fillId="0" borderId="52" xfId="0" applyFont="1" applyBorder="1" applyAlignment="1">
      <alignment horizontal="center"/>
    </xf>
    <xf numFmtId="168" fontId="2" fillId="0" borderId="52" xfId="0" applyNumberFormat="1" applyFont="1" applyBorder="1" applyAlignment="1">
      <alignment horizontal="center"/>
    </xf>
    <xf numFmtId="169" fontId="2" fillId="0" borderId="52" xfId="0" applyNumberFormat="1" applyFont="1" applyBorder="1" applyAlignment="1">
      <alignment horizontal="center"/>
    </xf>
    <xf numFmtId="0" fontId="71" fillId="0" borderId="0" xfId="0" applyFont="1" applyBorder="1" applyAlignment="1">
      <alignment horizontal="left"/>
    </xf>
    <xf numFmtId="0" fontId="1" fillId="0" borderId="0" xfId="0" applyFont="1" applyBorder="1" applyAlignment="1">
      <alignment horizontal="left" wrapText="1"/>
    </xf>
    <xf numFmtId="0" fontId="1" fillId="0" borderId="72" xfId="0" applyFont="1" applyBorder="1" applyAlignment="1">
      <alignment horizontal="center" vertical="center" wrapText="1"/>
    </xf>
    <xf numFmtId="0" fontId="2" fillId="2" borderId="73" xfId="0" applyFont="1" applyFill="1" applyBorder="1"/>
    <xf numFmtId="0" fontId="2" fillId="2" borderId="74" xfId="0" applyFont="1" applyFill="1" applyBorder="1"/>
    <xf numFmtId="0" fontId="2" fillId="0" borderId="75" xfId="0" applyFont="1" applyBorder="1" applyAlignment="1">
      <alignment horizontal="center"/>
    </xf>
    <xf numFmtId="0" fontId="2" fillId="0" borderId="74" xfId="0" applyFont="1" applyBorder="1" applyAlignment="1">
      <alignment horizontal="center"/>
    </xf>
    <xf numFmtId="2" fontId="2" fillId="3" borderId="75" xfId="0" applyNumberFormat="1" applyFont="1" applyFill="1" applyBorder="1" applyAlignment="1">
      <alignment horizontal="center"/>
    </xf>
    <xf numFmtId="0" fontId="2" fillId="0" borderId="71" xfId="0" applyFont="1" applyBorder="1" applyAlignment="1">
      <alignment horizontal="center"/>
    </xf>
    <xf numFmtId="168" fontId="2" fillId="0" borderId="75" xfId="0" applyNumberFormat="1" applyFont="1" applyBorder="1" applyAlignment="1">
      <alignment horizontal="center"/>
    </xf>
    <xf numFmtId="169" fontId="2" fillId="0" borderId="75" xfId="0" applyNumberFormat="1" applyFont="1" applyBorder="1" applyAlignment="1">
      <alignment horizontal="center"/>
    </xf>
    <xf numFmtId="2" fontId="2" fillId="0" borderId="72" xfId="0" applyNumberFormat="1" applyFont="1" applyBorder="1" applyAlignment="1">
      <alignment horizontal="center"/>
    </xf>
    <xf numFmtId="1" fontId="1" fillId="0" borderId="76" xfId="0" applyNumberFormat="1" applyFont="1" applyBorder="1" applyAlignment="1">
      <alignment horizontal="center" vertical="center"/>
    </xf>
    <xf numFmtId="0" fontId="1" fillId="0" borderId="77" xfId="0" applyFont="1" applyBorder="1" applyAlignment="1">
      <alignment horizontal="center"/>
    </xf>
    <xf numFmtId="0" fontId="1" fillId="0" borderId="47" xfId="0" applyFont="1" applyBorder="1" applyAlignment="1">
      <alignment horizontal="center" vertic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center"/>
    </xf>
    <xf numFmtId="0" fontId="2" fillId="2" borderId="4" xfId="0" applyFont="1" applyFill="1" applyBorder="1"/>
    <xf numFmtId="0" fontId="1" fillId="0" borderId="78"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55" xfId="0" applyFont="1" applyBorder="1" applyAlignment="1">
      <alignment horizontal="left" wrapText="1"/>
    </xf>
    <xf numFmtId="0" fontId="1" fillId="0" borderId="79" xfId="0" applyFont="1" applyBorder="1" applyAlignment="1">
      <alignment horizontal="left" wrapText="1"/>
    </xf>
    <xf numFmtId="0" fontId="1" fillId="0" borderId="68"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7" xfId="0" applyFont="1" applyBorder="1" applyAlignment="1">
      <alignment horizontal="center" vertical="center" wrapText="1"/>
    </xf>
  </cellXfs>
  <cellStyles count="2">
    <cellStyle name="Hyperlink" xfId="1" builtinId="8"/>
    <cellStyle name="Normal" xfId="0" builtinId="0"/>
  </cellStyles>
  <dxfs count="369">
    <dxf>
      <font>
        <b/>
        <strike val="0"/>
        <outline val="0"/>
        <shadow val="0"/>
        <u val="none"/>
        <vertAlign val="baseline"/>
        <sz val="11"/>
        <color rgb="FF000000"/>
        <name val="Arial"/>
        <family val="2"/>
        <scheme val="minor"/>
      </font>
    </dxf>
    <dxf>
      <font>
        <b/>
        <i val="0"/>
        <strike val="0"/>
        <condense val="0"/>
        <extend val="0"/>
        <outline val="0"/>
        <shadow val="0"/>
        <u val="none"/>
        <vertAlign val="baseline"/>
        <sz val="11"/>
        <color theme="1"/>
        <name val="Arial"/>
        <family val="2"/>
        <scheme val="none"/>
      </font>
      <numFmt numFmtId="1" formatCode="0"/>
      <alignment horizontal="center" vertical="center" textRotation="0" wrapText="0" indent="0" justifyLastLine="0" shrinkToFit="0" readingOrder="0"/>
      <border diagonalUp="0" diagonalDown="0" outline="0">
        <left style="medium">
          <color rgb="FF000000"/>
        </left>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style="medium">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medium">
          <color rgb="FF000000"/>
        </left>
        <right style="thin">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medium">
          <color rgb="FF000000"/>
        </left>
        <right style="thin">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style="medium">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medium">
          <color rgb="FF000000"/>
        </left>
        <right style="thin">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bottom" textRotation="0" wrapText="0" indent="0" justifyLastLine="0" shrinkToFit="0" readingOrder="0"/>
      <border diagonalUp="0" diagonalDown="0" outline="0">
        <left style="medium">
          <color rgb="FF000000"/>
        </left>
        <right style="thin">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style="medium">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medium">
          <color rgb="FF000000"/>
        </left>
        <right style="thin">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style="medium">
          <color rgb="FF000000"/>
        </right>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medium">
          <color rgb="FF000000"/>
        </left>
        <right style="thin">
          <color rgb="FF000000"/>
        </right>
        <top/>
        <bottom/>
      </border>
    </dxf>
    <dxf>
      <font>
        <b val="0"/>
        <i val="0"/>
        <strike val="0"/>
        <condense val="0"/>
        <extend val="0"/>
        <outline val="0"/>
        <shadow val="0"/>
        <u val="none"/>
        <vertAlign val="baseline"/>
        <sz val="11"/>
        <color theme="1"/>
        <name val="Arial"/>
        <family val="2"/>
        <scheme val="none"/>
      </font>
      <fill>
        <patternFill patternType="solid">
          <fgColor rgb="FFFFFFFF"/>
          <bgColor rgb="FFFFFFFF"/>
        </patternFill>
      </fill>
      <border diagonalUp="0" diagonalDown="0" outline="0">
        <left style="thin">
          <color rgb="FF000000"/>
        </left>
        <right style="thin">
          <color rgb="FF000000"/>
        </right>
        <top/>
        <bottom/>
      </border>
    </dxf>
    <dxf>
      <font>
        <b/>
        <i val="0"/>
        <strike val="0"/>
        <condense val="0"/>
        <extend val="0"/>
        <outline val="0"/>
        <shadow val="0"/>
        <u val="none"/>
        <vertAlign val="baseline"/>
        <sz val="11"/>
        <color theme="1"/>
        <name val="Arial"/>
        <family val="2"/>
        <scheme val="none"/>
      </font>
      <numFmt numFmtId="1" formatCode="0"/>
      <alignment horizontal="center" vertical="center" textRotation="0" wrapText="0" indent="0" justifyLastLine="0" shrinkToFit="0" readingOrder="0"/>
      <border diagonalUp="0" diagonalDown="0">
        <left style="medium">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 formatCode="0.00"/>
      <alignment horizontal="center" vertical="bottom" textRotation="0" wrapText="0" indent="0" justifyLastLine="0" shrinkToFit="0" readingOrder="0"/>
      <border diagonalUp="0" diagonalDown="0">
        <left/>
        <right style="thin">
          <color rgb="FF000000"/>
        </right>
        <top/>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11"/>
        <color theme="1"/>
        <name val="Arial"/>
        <family val="2"/>
        <scheme val="none"/>
      </font>
      <numFmt numFmtId="168" formatCode="0.0%"/>
      <alignment horizontal="center" vertical="bottom" textRotation="0" wrapText="0" indent="0" justifyLastLine="0" shrinkToFit="0" readingOrder="0"/>
      <border diagonalUp="0" diagonalDown="0">
        <left style="medium">
          <color rgb="FF000000"/>
        </left>
        <right style="thin">
          <color rgb="FF000000"/>
        </right>
        <top/>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9" formatCode="0.0"/>
      <alignment horizontal="center" vertical="bottom" textRotation="0" wrapText="0" indent="0" justifyLastLine="0" shrinkToFit="0" readingOrder="0"/>
      <border diagonalUp="0" diagonalDown="0">
        <left style="medium">
          <color rgb="FF000000"/>
        </left>
        <right style="thin">
          <color rgb="FF000000"/>
        </right>
        <top/>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11"/>
        <color theme="1"/>
        <name val="Arial"/>
        <family val="2"/>
        <scheme val="none"/>
      </font>
      <numFmt numFmtId="168" formatCode="0.0%"/>
      <alignment horizontal="center" vertical="bottom" textRotation="0" wrapText="0" indent="0" justifyLastLine="0" shrinkToFit="0" readingOrder="0"/>
      <border diagonalUp="0" diagonalDown="0">
        <left style="medium">
          <color rgb="FF000000"/>
        </left>
        <right style="thin">
          <color rgb="FF000000"/>
        </right>
        <top/>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theme="0"/>
          <bgColor theme="0"/>
        </patternFill>
      </fill>
      <alignment horizontal="center" vertical="bottom" textRotation="0" wrapText="0" indent="0" justifyLastLine="0" shrinkToFit="0" readingOrder="0"/>
      <border diagonalUp="0" diagonalDown="0">
        <left style="medium">
          <color rgb="FF000000"/>
        </left>
        <right style="thin">
          <color rgb="FF000000"/>
        </right>
        <top/>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medium">
          <color rgb="FF000000"/>
        </left>
        <right style="thin">
          <color rgb="FF000000"/>
        </right>
        <top/>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right style="medium">
          <color rgb="FF000000"/>
        </right>
        <top/>
        <bottom/>
        <vertical/>
        <horizontal/>
      </border>
    </dxf>
    <dxf>
      <font>
        <b val="0"/>
        <i val="0"/>
        <strike val="0"/>
        <condense val="0"/>
        <extend val="0"/>
        <outline val="0"/>
        <shadow val="0"/>
        <u val="none"/>
        <vertAlign val="baseline"/>
        <sz val="11"/>
        <color theme="1"/>
        <name val="Arial"/>
        <family val="2"/>
        <scheme val="none"/>
      </font>
      <fill>
        <patternFill patternType="solid">
          <fgColor rgb="FFFFFFFF"/>
          <bgColor rgb="FFFFFFFF"/>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medium">
          <color rgb="FF000000"/>
        </left>
        <right style="thin">
          <color rgb="FF000000"/>
        </right>
        <top/>
        <bottom/>
        <vertical/>
        <horizontal/>
      </border>
    </dxf>
    <dxf>
      <border outline="0">
        <left style="medium">
          <color rgb="FF000000"/>
        </left>
        <right style="medium">
          <color rgb="FF000000"/>
        </right>
        <top style="medium">
          <color rgb="FF000000"/>
        </top>
        <bottom style="medium">
          <color rgb="FF000000"/>
        </bottom>
      </border>
    </dxf>
    <dxf>
      <font>
        <b/>
        <strike val="0"/>
        <outline val="0"/>
        <shadow val="0"/>
        <u val="none"/>
        <vertAlign val="baseline"/>
        <sz val="11"/>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name val="Arial"/>
        <family val="2"/>
        <scheme val="minor"/>
      </font>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minor"/>
      </font>
      <alignment horizontal="right" vertical="bottom"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font>
        <b/>
        <strike val="0"/>
        <outline val="0"/>
        <shadow val="0"/>
        <u val="none"/>
        <vertAlign val="baseline"/>
        <sz val="11"/>
        <color rgb="FF000000"/>
        <name val="Arial"/>
        <family val="2"/>
        <scheme val="minor"/>
      </font>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top/>
        <bottom/>
        <vertical style="thin">
          <color indexed="64"/>
        </vertical>
        <horizontal/>
      </border>
    </dxf>
    <dxf>
      <border>
        <top style="medium">
          <color indexed="64"/>
        </top>
      </border>
    </dxf>
    <dxf>
      <border>
        <bottom style="medium">
          <color indexed="64"/>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right style="medium">
          <color rgb="FF000000"/>
        </right>
        <top style="thin">
          <color rgb="FF000000"/>
        </top>
        <bottom style="thin">
          <color rgb="FF000000"/>
        </bottom>
        <vertical/>
        <horizontal/>
      </border>
    </dxf>
    <dxf>
      <border outline="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0"/>
        <color rgb="FF000000"/>
        <name val="Arial"/>
        <family val="2"/>
        <scheme val="minor"/>
      </font>
      <alignment horizontal="general"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outline="0">
        <left style="medium">
          <color rgb="FF000000"/>
        </left>
        <right/>
        <top style="medium">
          <color indexed="64"/>
        </top>
        <bottom style="medium">
          <color indexed="64"/>
        </bottom>
      </border>
    </dxf>
    <dxf>
      <font>
        <b/>
        <i val="0"/>
        <strike val="0"/>
        <condense val="0"/>
        <extend val="0"/>
        <outline val="0"/>
        <shadow val="0"/>
        <u val="none"/>
        <vertAlign val="baseline"/>
        <sz val="10"/>
        <color rgb="FF000000"/>
        <name val="Arial"/>
        <family val="2"/>
        <scheme val="minor"/>
      </font>
      <alignment horizontal="general" vertical="bottom" textRotation="0" wrapText="0"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outline="0">
        <left style="medium">
          <color indexed="64"/>
        </left>
        <right style="medium">
          <color rgb="FF000000"/>
        </right>
        <top style="medium">
          <color indexed="64"/>
        </top>
        <bottom style="medium">
          <color indexed="64"/>
        </bottom>
      </border>
    </dxf>
    <dxf>
      <border>
        <top style="medium">
          <color indexed="64"/>
        </top>
      </border>
    </dxf>
    <dxf>
      <font>
        <b/>
        <i val="0"/>
        <strike val="0"/>
        <condense val="0"/>
        <extend val="0"/>
        <outline val="0"/>
        <shadow val="0"/>
        <u val="none"/>
        <vertAlign val="baseline"/>
        <sz val="10"/>
        <color theme="1"/>
        <name val="Arial"/>
        <family val="2"/>
        <scheme val="none"/>
      </font>
      <alignment horizontal="center" vertical="center" textRotation="90" wrapText="1" indent="0" justifyLastLine="0" shrinkToFit="0" readingOrder="0"/>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medium">
          <color rgb="FF000000"/>
        </left>
        <right/>
        <top style="thin">
          <color rgb="FF000000"/>
        </top>
        <bottom style="medium">
          <color rgb="FF000000"/>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right style="thin">
          <color rgb="FF000000"/>
        </right>
        <top style="thin">
          <color rgb="FF000000"/>
        </top>
        <bottom/>
        <vertical/>
        <horizontal/>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medium">
          <color rgb="FF000000"/>
        </left>
        <right style="medium">
          <color rgb="FF000000"/>
        </right>
        <top style="thin">
          <color rgb="FF000000"/>
        </top>
        <bottom style="medium">
          <color rgb="FF000000"/>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medium">
          <color rgb="FF000000"/>
        </left>
        <right style="medium">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medium">
          <color rgb="FF000000"/>
        </left>
        <right style="medium">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medium">
          <color rgb="FF000000"/>
        </left>
        <right style="medium">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medium">
          <color rgb="FF000000"/>
        </left>
        <right style="medium">
          <color rgb="FF000000"/>
        </right>
        <top style="thin">
          <color rgb="FF000000"/>
        </top>
        <bottom/>
        <vertical/>
        <horizontal/>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medium">
          <color rgb="FF000000"/>
        </left>
        <right/>
        <top style="thin">
          <color rgb="FF000000"/>
        </top>
        <bottom/>
        <vertical/>
        <horizontal/>
      </border>
    </dxf>
    <dxf>
      <font>
        <b val="0"/>
        <i val="0"/>
        <strike val="0"/>
        <condense val="0"/>
        <extend val="0"/>
        <outline val="0"/>
        <shadow val="0"/>
        <u val="none"/>
        <vertAlign val="baseline"/>
        <sz val="11"/>
        <color theme="1"/>
        <name val="Arial"/>
        <family val="2"/>
        <scheme val="none"/>
      </font>
      <alignment horizontal="right" vertical="center" textRotation="0" wrapText="0" indent="0" justifyLastLine="0" shrinkToFit="0" readingOrder="0"/>
      <border diagonalUp="0" diagonalDown="0">
        <left/>
        <right style="medium">
          <color rgb="FF000000"/>
        </right>
        <top style="thin">
          <color rgb="FF000000"/>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7"/>
        <color theme="1"/>
        <name val="Arial"/>
        <family val="2"/>
        <scheme val="none"/>
      </font>
      <alignment horizontal="center" vertical="center" textRotation="9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border diagonalUp="0" diagonalDown="0">
        <left/>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border diagonalUp="0" diagonalDown="0" outline="0">
        <left/>
        <right style="thin">
          <color rgb="FF000000"/>
        </right>
        <top style="thin">
          <color rgb="FF000000"/>
        </top>
        <bottom/>
      </border>
    </dxf>
    <dxf>
      <font>
        <b/>
        <i/>
        <strike val="0"/>
        <condense val="0"/>
        <extend val="0"/>
        <outline val="0"/>
        <shadow val="0"/>
        <u val="none"/>
        <vertAlign val="baseline"/>
        <sz val="11"/>
        <color theme="1"/>
        <name val="Arial"/>
        <family val="2"/>
        <scheme val="none"/>
      </font>
      <border diagonalUp="0" diagonalDown="0" outline="0">
        <left style="thin">
          <color rgb="FF000000"/>
        </left>
        <right/>
        <top style="thin">
          <color rgb="FF000000"/>
        </top>
        <bottom/>
      </border>
    </dxf>
    <dxf>
      <font>
        <b/>
        <i/>
        <strike val="0"/>
        <condense val="0"/>
        <extend val="0"/>
        <outline val="0"/>
        <shadow val="0"/>
        <u val="none"/>
        <vertAlign val="baseline"/>
        <sz val="11"/>
        <color theme="1"/>
        <name val="Arial"/>
        <family val="2"/>
        <scheme val="none"/>
      </font>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rgb="FF000000"/>
        <name val="Arial"/>
        <family val="2"/>
        <scheme val="none"/>
      </font>
      <border diagonalUp="0" diagonalDown="0" outline="0">
        <left style="thin">
          <color rgb="FF000000"/>
        </left>
        <right style="thin">
          <color rgb="FF000000"/>
        </right>
        <top style="thin">
          <color rgb="FF000000"/>
        </top>
        <bottom style="thin">
          <color rgb="FF000000"/>
        </bottom>
      </border>
    </dxf>
    <dxf>
      <font>
        <b/>
        <i/>
        <strike val="0"/>
        <condense val="0"/>
        <extend val="0"/>
        <outline val="0"/>
        <shadow val="0"/>
        <u val="none"/>
        <vertAlign val="baseline"/>
        <sz val="11"/>
        <color rgb="FF202122"/>
        <name val="Arial"/>
        <family val="2"/>
        <scheme val="none"/>
      </font>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rgb="FF000000"/>
        <name val="Arial"/>
        <family val="2"/>
        <scheme val="none"/>
      </font>
      <border diagonalUp="0" diagonalDown="0" outline="0">
        <left style="thin">
          <color rgb="FF000000"/>
        </left>
        <right style="thin">
          <color rgb="FF000000"/>
        </right>
        <top style="thin">
          <color rgb="FF000000"/>
        </top>
        <bottom style="thin">
          <color rgb="FF000000"/>
        </bottom>
      </border>
    </dxf>
    <dxf>
      <font>
        <b/>
        <i/>
        <strike val="0"/>
        <condense val="0"/>
        <extend val="0"/>
        <outline val="0"/>
        <shadow val="0"/>
        <u val="none"/>
        <vertAlign val="baseline"/>
        <sz val="11"/>
        <color rgb="FF000000"/>
        <name val="Arial"/>
        <family val="2"/>
        <scheme val="none"/>
      </font>
      <border diagonalUp="0" diagonalDown="0">
        <left style="thin">
          <color rgb="FF000000"/>
        </left>
        <right style="thin">
          <color rgb="FF000000"/>
        </right>
        <top style="thin">
          <color rgb="FF000000"/>
        </top>
        <bottom style="thin">
          <color rgb="FF000000"/>
        </bottom>
        <vertical/>
        <horizontal/>
      </border>
    </dxf>
    <dxf>
      <font>
        <b/>
        <i/>
        <strike val="0"/>
        <condense val="0"/>
        <extend val="0"/>
        <outline val="0"/>
        <shadow val="0"/>
        <u val="none"/>
        <vertAlign val="baseline"/>
        <sz val="11"/>
        <color rgb="FF000000"/>
        <name val="Arial"/>
        <family val="2"/>
        <scheme val="none"/>
      </font>
      <border diagonalUp="0" diagonalDown="0">
        <left style="thin">
          <color rgb="FF000000"/>
        </left>
        <right style="thin">
          <color rgb="FF000000"/>
        </right>
        <top style="thin">
          <color rgb="FF000000"/>
        </top>
        <bottom style="thin">
          <color rgb="FF000000"/>
        </bottom>
        <vertical/>
        <horizontal/>
      </border>
    </dxf>
    <dxf>
      <font>
        <b/>
        <i/>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i/>
        <strike val="0"/>
        <condense val="0"/>
        <extend val="0"/>
        <outline val="0"/>
        <shadow val="0"/>
        <u val="none"/>
        <vertAlign val="baseline"/>
        <sz val="11"/>
        <color theme="1"/>
        <name val="Arial"/>
        <family val="2"/>
        <scheme val="none"/>
      </font>
      <border diagonalUp="0" diagonalDown="0">
        <left style="thin">
          <color rgb="FF000000"/>
        </left>
        <right/>
        <top style="thin">
          <color rgb="FF000000"/>
        </top>
        <bottom style="thin">
          <color rgb="FF000000"/>
        </bottom>
        <vertical/>
        <horizontal/>
      </border>
    </dxf>
    <dxf>
      <font>
        <b/>
        <i/>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i/>
        <strike val="0"/>
        <condense val="0"/>
        <extend val="0"/>
        <outline val="0"/>
        <shadow val="0"/>
        <u val="none"/>
        <vertAlign val="baseline"/>
        <sz val="11"/>
        <color rgb="FF202122"/>
        <name val="Arial"/>
        <family val="2"/>
        <scheme val="none"/>
      </font>
      <numFmt numFmtId="166" formatCode="d\ mmmm\ yyyy"/>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border diagonalUp="0" diagonalDown="0" outline="0">
        <left/>
        <right style="thin">
          <color rgb="FF000000"/>
        </right>
        <top style="thin">
          <color rgb="FF000000"/>
        </top>
        <bottom/>
      </border>
    </dxf>
    <dxf>
      <font>
        <b val="0"/>
        <i val="0"/>
        <strike val="0"/>
        <condense val="0"/>
        <extend val="0"/>
        <outline val="0"/>
        <shadow val="0"/>
        <u val="none"/>
        <vertAlign val="baseline"/>
        <sz val="11"/>
        <color theme="1"/>
        <name val="Arial"/>
        <family val="2"/>
        <scheme val="none"/>
      </font>
      <border diagonalUp="0" diagonalDown="0" outline="0">
        <left style="thin">
          <color rgb="FF000000"/>
        </left>
        <right/>
        <top style="thin">
          <color rgb="FF000000"/>
        </top>
        <bottom/>
      </border>
    </dxf>
    <dxf>
      <font>
        <b val="0"/>
        <i val="0"/>
        <strike val="0"/>
        <condense val="0"/>
        <extend val="0"/>
        <outline val="0"/>
        <shadow val="0"/>
        <u val="none"/>
        <vertAlign val="baseline"/>
        <sz val="11"/>
        <color theme="1"/>
        <name val="Arial"/>
        <family val="2"/>
        <scheme val="none"/>
      </font>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rgb="FF202122"/>
        <name val="Arial"/>
        <family val="2"/>
        <scheme val="none"/>
      </font>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rgb="FF000000"/>
        <name val="Arial"/>
        <family val="2"/>
        <scheme val="none"/>
      </font>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rgb="FF202122"/>
        <name val="Arial"/>
        <family val="2"/>
        <scheme val="none"/>
      </font>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rgb="FF000000"/>
        <name val="Arial"/>
        <family val="2"/>
        <scheme val="none"/>
      </font>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202122"/>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202122"/>
        <name val="Arial"/>
        <family val="2"/>
        <scheme val="none"/>
      </font>
      <numFmt numFmtId="164" formatCode="dd\.mm\.yyyy"/>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rgb="FF000000"/>
        <name val="Arial"/>
        <family val="2"/>
        <scheme val="none"/>
      </font>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rgb="FF000000"/>
        <name val="Arial"/>
        <family val="2"/>
        <scheme val="none"/>
      </font>
      <border diagonalUp="0" diagonalDown="0" outline="0">
        <left style="thin">
          <color rgb="FF000000"/>
        </left>
        <right/>
        <top style="thin">
          <color rgb="FF000000"/>
        </top>
        <bottom/>
      </border>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rgb="FF000000"/>
        <name val="Arial"/>
        <family val="2"/>
        <scheme val="none"/>
      </font>
      <numFmt numFmtId="3" formatCode="#,##0"/>
      <alignment horizontal="right"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outline="0">
        <left/>
        <right style="thin">
          <color rgb="FF000000"/>
        </right>
        <top style="thin">
          <color rgb="FF000000"/>
        </top>
        <bottom/>
      </border>
    </dxf>
    <dxf>
      <font>
        <b val="0"/>
        <i val="0"/>
        <strike val="0"/>
        <condense val="0"/>
        <extend val="0"/>
        <outline val="0"/>
        <shadow val="0"/>
        <u val="none"/>
        <vertAlign val="baseline"/>
        <sz val="11"/>
        <color rgb="FF000000"/>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strike val="0"/>
        <condense val="0"/>
        <extend val="0"/>
        <outline val="0"/>
        <shadow val="0"/>
        <u val="none"/>
        <vertAlign val="baseline"/>
        <sz val="11"/>
        <color rgb="FF000000"/>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strike val="0"/>
        <condense val="0"/>
        <extend val="0"/>
        <outline val="0"/>
        <shadow val="0"/>
        <u val="none"/>
        <vertAlign val="baseline"/>
        <sz val="11"/>
        <color rgb="FF000000"/>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Arial"/>
        <family val="2"/>
        <scheme val="none"/>
      </font>
      <alignment horizontal="center" vertical="bottom" textRotation="0" wrapText="0" indent="0" justifyLastLine="0" shrinkToFit="0" readingOrder="0"/>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dxf>
    <dxf>
      <border outline="0">
        <bottom style="thin">
          <color rgb="FF000000"/>
        </bottom>
      </border>
    </dxf>
    <dxf>
      <border outline="0">
        <right style="thin">
          <color rgb="FF000000"/>
        </right>
        <top style="thin">
          <color rgb="FF000000"/>
        </top>
      </border>
    </dxf>
    <dxf>
      <font>
        <b/>
      </font>
    </dxf>
    <dxf>
      <font>
        <b/>
        <i val="0"/>
        <strike val="0"/>
        <condense val="0"/>
        <extend val="0"/>
        <outline val="0"/>
        <shadow val="0"/>
        <u val="none"/>
        <vertAlign val="baseline"/>
        <sz val="11"/>
        <color theme="1"/>
        <name val="Arial"/>
        <family val="2"/>
        <scheme val="none"/>
      </font>
      <border diagonalUp="0" diagonalDown="0" outline="0">
        <left style="thin">
          <color rgb="FF000000"/>
        </left>
        <right/>
        <top style="thin">
          <color rgb="FF000000"/>
        </top>
        <bottom/>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border diagonalUp="0" diagonalDown="0" outline="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rgb="FF000000"/>
        </left>
        <right/>
        <top style="thin">
          <color rgb="FF000000"/>
        </top>
        <bottom/>
      </border>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rgb="FF202122"/>
        <name val="Arial"/>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right" vertical="center"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right" vertical="center"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rgb="FF000000"/>
        <name val="Arial"/>
        <family val="2"/>
        <scheme val="none"/>
      </font>
      <alignment horizontal="right" vertical="center" textRotation="0" wrapText="0" indent="0" justifyLastLine="0" shrinkToFit="0" readingOrder="0"/>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outline="0">
        <left/>
        <right style="thin">
          <color rgb="FF000000"/>
        </right>
        <top style="thin">
          <color rgb="FF000000"/>
        </top>
        <bottom/>
      </border>
    </dxf>
    <dxf>
      <font>
        <b/>
      </font>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202122"/>
        <name val="Arial"/>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font>
    </dxf>
    <dxf>
      <font>
        <b/>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outline="0">
        <left style="thin">
          <color rgb="FF000000"/>
        </left>
        <right/>
        <top style="thin">
          <color rgb="FF000000"/>
        </top>
        <bottom/>
      </border>
    </dxf>
    <dxf>
      <font>
        <b/>
        <i val="0"/>
        <strike val="0"/>
        <condense val="0"/>
        <extend val="0"/>
        <outline val="0"/>
        <shadow val="0"/>
        <u val="none"/>
        <vertAlign val="baseline"/>
        <sz val="11"/>
        <color theme="1"/>
        <name val="Arial"/>
        <family val="2"/>
        <scheme val="none"/>
      </font>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border diagonalUp="0" diagonalDown="0" outline="0">
        <left/>
        <right style="thin">
          <color rgb="FF000000"/>
        </right>
        <top style="thin">
          <color rgb="FF000000"/>
        </top>
        <bottom/>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9CC92F-0CBD-9440-9D73-2CDA696D2866}" name="Table1" displayName="Table1" ref="A3:D34" totalsRowCount="1" headerRowDxfId="361" totalsRowDxfId="356" headerRowBorderDxfId="367" tableBorderDxfId="368" totalsRowBorderDxfId="366">
  <autoFilter ref="A3:D33" xr:uid="{C39CC92F-0CBD-9440-9D73-2CDA696D2866}"/>
  <tableColumns count="4">
    <tableColumn id="1" xr3:uid="{415161FC-C0F5-4340-B4F4-E757F801A757}" name="No." totalsRowLabel="Total" dataDxfId="365" totalsRowDxfId="360"/>
    <tableColumn id="2" xr3:uid="{74A6BE34-CCAB-F548-8DC1-41AEFBE38043}" name="Країна" totalsRowFunction="custom" dataDxfId="364" totalsRowDxfId="359">
      <totalsRowFormula>COUNTA(Table1[Країна])</totalsRowFormula>
    </tableColumn>
    <tableColumn id="3" xr3:uid="{392C220D-5822-324B-8193-E941EC924443}" name="Country" totalsRowFunction="custom" dataDxfId="363" totalsRowDxfId="358">
      <totalsRowFormula>COUNTA(Table1[Country])</totalsRowFormula>
    </tableColumn>
    <tableColumn id="4" xr3:uid="{B27D51DB-2325-4242-9248-502ED3A5D1DF}" name="Number of cities" totalsRowFunction="sum" dataDxfId="362" totalsRowDxfId="3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2740E0-7F02-7044-A70F-33EDEADFCB1E}" name="Table2" displayName="Table2" ref="A3:K230" totalsRowCount="1" headerRowDxfId="340" dataDxfId="341" totalsRowDxfId="339" headerRowBorderDxfId="354" tableBorderDxfId="355" totalsRowBorderDxfId="353">
  <autoFilter ref="A3:K229" xr:uid="{2A2740E0-7F02-7044-A70F-33EDEADFCB1E}"/>
  <tableColumns count="11">
    <tableColumn id="1" xr3:uid="{5FC3176C-6F72-564A-A057-7FD9C73F37EE}" name="No." totalsRowLabel="Total" dataDxfId="352" totalsRowDxfId="338"/>
    <tableColumn id="2" xr3:uid="{16514999-84D8-4A4F-B17B-F04C5FC07F76}" name="Country" totalsRowFunction="custom" dataDxfId="351" totalsRowDxfId="337">
      <totalsRowFormula>IFERROR(__xludf.DUMMYFUNCTION("COUNTUNIQUE(B4:B229)"),30)</totalsRowFormula>
    </tableColumn>
    <tableColumn id="3" xr3:uid="{3C9262F6-6C73-F348-A31E-FD0C38938D0D}" name="Місто" totalsRowFunction="custom" dataDxfId="350" totalsRowDxfId="336">
      <totalsRowFormula>COUNTA(Table2[Місто])</totalsRowFormula>
    </tableColumn>
    <tableColumn id="4" xr3:uid="{7B252F92-39F4-724B-9A6A-1F3E9E9122AB}" name="City" totalsRowFunction="custom" dataDxfId="349" totalsRowDxfId="335">
      <totalsRowFormula>COUNTA(Table2[City])</totalsRowFormula>
    </tableColumn>
    <tableColumn id="5" xr3:uid="{68865340-0E07-2D42-B0A8-965F9B4AE2C0}" name="Year of launch" dataDxfId="348" totalsRowDxfId="334"/>
    <tableColumn id="6" xr3:uid="{B3A5F6C1-959D-FB48-B741-9219030FB911}" name="Year of restart" dataDxfId="347" totalsRowDxfId="333"/>
    <tableColumn id="7" xr3:uid="{E8377B19-FEE5-DE47-B7CC-4EE510895AB0}" name="Track length (km)" dataDxfId="346" totalsRowDxfId="332"/>
    <tableColumn id="8" xr3:uid="{9D20C154-8A83-7E41-9C91-AA1D0E1BAC3C}" name="Number of routes" dataDxfId="345" totalsRowDxfId="331"/>
    <tableColumn id="9" xr3:uid="{3C90A1EB-C670-3E4B-93EE-AF7C011C90F0}" name="Track gauge (mm)" dataDxfId="344" totalsRowDxfId="330"/>
    <tableColumn id="10" xr3:uid="{FE08E7BC-B4D5-FB41-A1AB-B1B70975C0B8}" name="Number of vehicles (cars)" dataDxfId="343" totalsRowDxfId="329"/>
    <tableColumn id="11" xr3:uid="{313768B3-DE28-774B-9123-D0B8CE55A9DE}" name="Annual ridership (mln)" dataDxfId="342" totalsRowDxfId="3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618C33-1200-2243-AD54-979856629DAA}" name="Table3" displayName="Table3" ref="A3:D29" totalsRowCount="1" headerRowDxfId="320" totalsRowDxfId="315" headerRowBorderDxfId="326" tableBorderDxfId="327" totalsRowBorderDxfId="325">
  <autoFilter ref="A3:D28" xr:uid="{69618C33-1200-2243-AD54-979856629DAA}"/>
  <tableColumns count="4">
    <tableColumn id="1" xr3:uid="{8976BAAD-A2AE-2A49-8C5E-620F550A00E3}" name="No." totalsRowLabel="Total" dataDxfId="324" totalsRowDxfId="319"/>
    <tableColumn id="2" xr3:uid="{D52C7590-9A9A-9E48-BFDA-054707FC62AC}" name="Країна" totalsRowFunction="custom" dataDxfId="323" totalsRowDxfId="318">
      <totalsRowFormula>COUNTA(Table3[Країна])</totalsRowFormula>
    </tableColumn>
    <tableColumn id="3" xr3:uid="{C6A7EEE2-89F8-DD45-937C-55DA85721DEF}" name="Country" totalsRowFunction="custom" dataDxfId="322" totalsRowDxfId="317">
      <totalsRowFormula>COUNTA(Table3[Country])</totalsRowFormula>
    </tableColumn>
    <tableColumn id="4" xr3:uid="{0A07B800-D83E-084B-B677-B4B6ED35A6C7}" name="Number of cities" totalsRowFunction="sum" dataDxfId="321" totalsRowDxfId="31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EA5F7A-DC5B-D949-8CB9-94B3614A6654}" name="Table4" displayName="Table4" ref="A3:J150" totalsRowCount="1" headerRowDxfId="301" dataDxfId="302" headerRowBorderDxfId="313" tableBorderDxfId="314">
  <autoFilter ref="A3:J149" xr:uid="{FCEA5F7A-DC5B-D949-8CB9-94B3614A6654}"/>
  <tableColumns count="10">
    <tableColumn id="1" xr3:uid="{5F82410A-C8F2-3044-9BB1-8CE509E7F525}" name="No." totalsRowLabel="Total" dataDxfId="312" totalsRowDxfId="300"/>
    <tableColumn id="2" xr3:uid="{2255E170-DABD-094E-BA38-29212BE05895}" name="Country" totalsRowFunction="custom" dataDxfId="311" totalsRowDxfId="299">
      <totalsRowFormula>IFERROR(__xludf.DUMMYFUNCTION("COUNTUNIQUE(B4:B151)"),25)</totalsRowFormula>
    </tableColumn>
    <tableColumn id="3" xr3:uid="{B77B2EA9-92F6-A649-8460-E3C2422AE4D1}" name="Місто" totalsRowFunction="custom" dataDxfId="310" totalsRowDxfId="298">
      <totalsRowFormula>COUNTA(Table4[Місто])</totalsRowFormula>
    </tableColumn>
    <tableColumn id="4" xr3:uid="{DA7214AC-6B6F-1A4E-BF9A-E39E94DBC8C8}" name="City" totalsRowFunction="custom" dataDxfId="309" totalsRowDxfId="297">
      <totalsRowFormula>COUNTA(Table4[City])</totalsRowFormula>
    </tableColumn>
    <tableColumn id="5" xr3:uid="{FEC6C245-6A77-CE4C-83FB-E05B38511EE7}" name="Year of launch" dataDxfId="308" totalsRowDxfId="296"/>
    <tableColumn id="6" xr3:uid="{BF761FCF-C63D-6846-999C-DE0E389FA8BE}" name="Year of restart" dataDxfId="307" totalsRowDxfId="295"/>
    <tableColumn id="7" xr3:uid="{FF17E78B-F409-5248-B9DF-605A1449AB65}" name="Length of the contact network (km)" dataDxfId="306" totalsRowDxfId="294"/>
    <tableColumn id="8" xr3:uid="{513FCDF7-2DB9-984E-BBD9-085C4E819AF0}" name="Number of routes" dataDxfId="305" totalsRowDxfId="293"/>
    <tableColumn id="9" xr3:uid="{F5A7A3A8-6076-454B-81BF-0C7262A1AA9F}" name="Number of vehicles" dataDxfId="304" totalsRowDxfId="292"/>
    <tableColumn id="10" xr3:uid="{82D2AA5B-A3B7-454A-9FF1-5C42DF7F3AB5}" name="Annual ridership (mln)" dataDxfId="303" totalsRowDxfId="29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A5549E-5ED7-B84B-A4DB-386FDE89DEDE}" name="Table5" displayName="Table5" ref="A3:I51" totalsRowCount="1" headerRowDxfId="286" dataDxfId="287" headerRowBorderDxfId="289" tableBorderDxfId="290" totalsRowBorderDxfId="288">
  <autoFilter ref="A3:I50" xr:uid="{99A5549E-5ED7-B84B-A4DB-386FDE89DEDE}"/>
  <tableColumns count="9">
    <tableColumn id="1" xr3:uid="{BFEFB981-3C8D-6747-93BF-7EBB0AE0DF6A}" name="No." totalsRowLabel="Total" dataDxfId="285" totalsRowDxfId="276"/>
    <tableColumn id="2" xr3:uid="{D76013C2-BCDF-554C-B254-6F452F21EBBA}" name="Місто " totalsRowLabel="ВСЬОГО" dataDxfId="284" totalsRowDxfId="268"/>
    <tableColumn id="3" xr3:uid="{FA8D0C4F-4BB5-FD4D-A99E-76FCDD601FE8}" name="Population (2020)" totalsRowFunction="custom" dataDxfId="283" totalsRowDxfId="275">
      <totalsRowFormula>SUM(Table5[Population (2020)])</totalsRowFormula>
    </tableColumn>
    <tableColumn id="4" xr3:uid="{A8827338-EB60-3B44-A4BE-F69455C33807}" name="Metro" totalsRowFunction="custom" dataDxfId="277" totalsRowDxfId="274">
      <totalsRowFormula>COUNTA(D4:D50)</totalsRowFormula>
    </tableColumn>
    <tableColumn id="5" xr3:uid="{C0373436-FFB2-E048-A47B-77F7B5607AF7}" name="Tram" totalsRowFunction="custom" dataDxfId="282" totalsRowDxfId="273">
      <totalsRowFormula>COUNTA(E4:E50)</totalsRowFormula>
    </tableColumn>
    <tableColumn id="6" xr3:uid="{FD906203-74AE-C54D-BEFA-17AD0CF75356}" name="Trolleybus" totalsRowFunction="custom" dataDxfId="281" totalsRowDxfId="272">
      <totalsRowFormula>COUNTA(F4:F50)</totalsRowFormula>
    </tableColumn>
    <tableColumn id="7" xr3:uid="{C0F7E4A7-E7A3-774D-B012-72CB32908FBA}" name="Communal bus" totalsRowFunction="custom" dataDxfId="280" totalsRowDxfId="271">
      <totalsRowFormula>COUNTA(G4:G50)</totalsRowFormula>
    </tableColumn>
    <tableColumn id="8" xr3:uid="{DEED0101-4506-9844-85B0-15D74863110F}" name="Private bus" totalsRowFunction="custom" dataDxfId="279" totalsRowDxfId="270">
      <totalsRowFormula>COUNTA(H4:H50)</totalsRowFormula>
    </tableColumn>
    <tableColumn id="9" xr3:uid="{5C2C5B1D-158D-184D-AF2C-92CBCCC4E312}" name="City" totalsRowLabel="TOTAL" dataDxfId="278" totalsRowDxfId="26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C942DD-EEEC-AB42-8E58-3299350732B0}" name="Table6" displayName="Table6" ref="A3:H22" totalsRowCount="1" headerRowDxfId="258" headerRowBorderDxfId="266" tableBorderDxfId="267" totalsRowBorderDxfId="265">
  <autoFilter ref="A3:H21" xr:uid="{14C942DD-EEEC-AB42-8E58-3299350732B0}"/>
  <tableColumns count="8">
    <tableColumn id="1" xr3:uid="{9652E151-AE98-3248-A17C-7EE18AEF367D}" name="No." totalsRowLabel="Total" dataDxfId="264" totalsRowDxfId="248"/>
    <tableColumn id="2" xr3:uid="{B2EE6B17-9D58-1E4F-9040-4CF38E17BE36}" name="City" totalsRowFunction="custom" dataDxfId="257" totalsRowDxfId="255">
      <totalsRowFormula>COUNTA(B4:B21)</totalsRowFormula>
    </tableColumn>
    <tableColumn id="3" xr3:uid="{61805C72-264D-8045-A44A-F23AAB4BD2C2}" name="Opening date" dataDxfId="263" totalsRowDxfId="254"/>
    <tableColumn id="4" xr3:uid="{7E62A406-4578-C747-A455-D5E0F6562A01}" name="Status" dataDxfId="262" totalsRowDxfId="253"/>
    <tableColumn id="5" xr3:uid="{F1AC1433-6C02-0F41-865C-124631A02DBE}" name="Track length (km)" totalsRowFunction="custom" dataDxfId="256" totalsRowDxfId="252">
      <totalsRowFormula>SUM(E4:E21)</totalsRowFormula>
    </tableColumn>
    <tableColumn id="6" xr3:uid="{99E74258-0FFC-D145-B9B6-5F8FD7B9C02C}" name="Track gauge (mm)" dataDxfId="261" totalsRowDxfId="251"/>
    <tableColumn id="7" xr3:uid="{E71E7894-598F-F141-986B-4771FA032FA0}" name="Number of routes" dataDxfId="260" totalsRowDxfId="250"/>
    <tableColumn id="8" xr3:uid="{D5F35A75-8497-EE40-91C2-4869D4E6AB17}" name="Number of vehicles (cars)" totalsRowFunction="sum" dataDxfId="259" totalsRowDxfId="24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A11B59-B9BB-9F49-996A-E5EF0CF40194}" name="Table7" displayName="Table7" ref="A3:G45" totalsRowCount="1" headerRowDxfId="240" headerRowBorderDxfId="246" tableBorderDxfId="247" totalsRowBorderDxfId="245">
  <autoFilter ref="A3:G44" xr:uid="{B3A11B59-B9BB-9F49-996A-E5EF0CF40194}"/>
  <tableColumns count="7">
    <tableColumn id="1" xr3:uid="{1F51AF21-7823-B343-A572-1220611B8F72}" name="No." totalsRowLabel="Total" dataDxfId="244" totalsRowDxfId="230"/>
    <tableColumn id="2" xr3:uid="{6CD8CB10-1A0A-CD48-89DD-489FEB14E4AF}" name="City" totalsRowFunction="custom" dataDxfId="239" totalsRowDxfId="236">
      <totalsRowFormula>COUNTA(B4:B44)</totalsRowFormula>
    </tableColumn>
    <tableColumn id="3" xr3:uid="{B8F8FD8E-031B-3E4B-B2AE-D29EB5D4A75B}" name="Opening date" dataDxfId="243" totalsRowDxfId="235"/>
    <tableColumn id="4" xr3:uid="{C565C066-B6B3-2A46-8B2B-111C3B2A8C78}" name="Status" totalsRowFunction="custom" dataDxfId="238" totalsRowDxfId="234">
      <totalsRowFormula>COUNTA(D4:D44)</totalsRowFormula>
    </tableColumn>
    <tableColumn id="5" xr3:uid="{724D8732-3E8D-B841-B7A2-F7CBFEA1425D}" name="Length of the contact network (km)" totalsRowFunction="custom" dataDxfId="237" totalsRowDxfId="233">
      <totalsRowFormula>SUM(E4:E44)</totalsRowFormula>
    </tableColumn>
    <tableColumn id="6" xr3:uid="{DE82D700-870E-9341-B098-B94DE7FCA257}" name="Number of routes" dataDxfId="242" totalsRowDxfId="232"/>
    <tableColumn id="7" xr3:uid="{1B66D105-8F44-C448-A601-88426F78E1E3}" name="Number of vehilcles" totalsRowFunction="sum" dataDxfId="241" totalsRowDxfId="23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319D56-842B-6D46-B2D0-6DC8C489CEB4}" name="Table8" displayName="Table8" ref="A3:P59" totalsRowCount="1" headerRowDxfId="214" dataDxfId="215" tableBorderDxfId="229">
  <autoFilter ref="A3:P58" xr:uid="{84319D56-842B-6D46-B2D0-6DC8C489CEB4}"/>
  <tableColumns count="16">
    <tableColumn id="1" xr3:uid="{2A21308A-1840-A842-82D7-4726A9A51118}" name="No." totalsRowLabel="Total" dataDxfId="228" totalsRowDxfId="197"/>
    <tableColumn id="2" xr3:uid="{6D0A24D0-E961-4645-BFA7-942D83499C4F}" name="Name of the city (settlement)" totalsRowFunction="custom" dataDxfId="213" totalsRowDxfId="212">
      <totalsRowFormula>COUNTA(B4:B58)</totalsRowFormula>
    </tableColumn>
    <tableColumn id="3" xr3:uid="{DFBB40E4-B033-B145-B59F-E4E969BC53FD}" name="Name of the enterprise" totalsRowFunction="custom" totalsRowDxfId="211">
      <totalsRowFormula>COUNTA(C4:C58)</totalsRowFormula>
    </tableColumn>
    <tableColumn id="4" xr3:uid="{03475E26-E21B-F14F-B4EB-E7B2DE196785}" name="Tram contact network" totalsRowFunction="custom" dataDxfId="227" totalsRowDxfId="210">
      <totalsRowFormula>SUM(Table8[Tram contact network])</totalsRowFormula>
    </tableColumn>
    <tableColumn id="5" xr3:uid="{4403AAA2-F5B3-9646-9AB2-E9E729174A69}" name="Incoming/outgoing tram track" totalsRowFunction="custom" dataDxfId="226" totalsRowDxfId="209">
      <totalsRowFormula>SUM(Table8[Incoming/outgoing tram track])</totalsRowFormula>
    </tableColumn>
    <tableColumn id="6" xr3:uid="{0920C106-C3AD-844F-B648-404FC07342F5}" name="Tram track, km" totalsRowFunction="custom" dataDxfId="225" totalsRowDxfId="208">
      <totalsRowFormula>SUM(Table8[Tram track, km])</totalsRowFormula>
    </tableColumn>
    <tableColumn id="7" xr3:uid="{4E794104-CEE4-BD47-B68F-1EACE7CA69C5}" name="Incoming/outgoing trolleybus contact network" totalsRowFunction="custom" dataDxfId="224" totalsRowDxfId="207">
      <totalsRowFormula>SUM(Table8[Incoming/outgoing trolleybus contact network])</totalsRowFormula>
    </tableColumn>
    <tableColumn id="8" xr3:uid="{7D7627ED-41F1-2A40-BCA2-AB797B218DA0}" name="Trolleybus contact network, km" totalsRowFunction="custom" totalsRowDxfId="206">
      <totalsRowFormula>SUM(Table8[Trolleybus contact network, km])</totalsRowFormula>
    </tableColumn>
    <tableColumn id="9" xr3:uid="{07B97AD1-ECE5-4745-84B6-3DD79B07A3F1}" name="Number of tram depots" totalsRowFunction="custom" dataDxfId="223" totalsRowDxfId="205">
      <totalsRowFormula>SUM(Table8[Number of tram depots])</totalsRowFormula>
    </tableColumn>
    <tableColumn id="10" xr3:uid="{ABAAC53A-F76E-A34F-93E8-00CBF4325B1D}" name="Number of trolleybus depots" totalsRowFunction="custom" dataDxfId="222" totalsRowDxfId="204">
      <totalsRowFormula>SUM(Table8[Number of trolleybus depots])</totalsRowFormula>
    </tableColumn>
    <tableColumn id="11" xr3:uid="{9DF8E785-CC88-4144-8C24-A093B18371B0}" name="Incoming/outgoing tram routes" totalsRowFunction="custom" dataDxfId="221" totalsRowDxfId="203">
      <totalsRowFormula>SUM(Table8[Incoming/outgoing tram routes])</totalsRowFormula>
    </tableColumn>
    <tableColumn id="12" xr3:uid="{B5AA24A1-E46D-464B-A0C4-84CFADCA0929}" name="Number of tram routes" totalsRowFunction="custom" dataDxfId="220" totalsRowDxfId="202">
      <totalsRowFormula>SUM(Table8[Number of tram routes])</totalsRowFormula>
    </tableColumn>
    <tableColumn id="13" xr3:uid="{1D322636-C3B1-1841-B962-7112CBFB92C1}" name="Incoming/outgoing trolleybus routes" totalsRowFunction="custom" dataDxfId="219" totalsRowDxfId="201">
      <totalsRowFormula>SUM(Table8[Incoming/outgoing trolleybus routes])</totalsRowFormula>
    </tableColumn>
    <tableColumn id="14" xr3:uid="{14FA6233-F90F-E847-B9E1-333129E21AD5}" name="Number of trolleybus routes" totalsRowFunction="custom" dataDxfId="218" totalsRowDxfId="200">
      <totalsRowFormula>SUM(Table8[Number of trolleybus routes])</totalsRowFormula>
    </tableColumn>
    <tableColumn id="15" xr3:uid="{A003FEE6-DB83-B648-A100-E80CD6A47A7B}" name="Incoming/outgoing traction substations" totalsRowFunction="custom" dataDxfId="217" totalsRowDxfId="199">
      <totalsRowFormula>SUM(Table8[Incoming/outgoing traction substations])</totalsRowFormula>
    </tableColumn>
    <tableColumn id="16" xr3:uid="{58003451-3251-AB47-9915-E4EAE645F57C}" name="Number of traction substations" totalsRowFunction="custom" dataDxfId="216" totalsRowDxfId="198">
      <totalsRowFormula>SUM(Table8[Number of traction substations])</totalsRow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775583-D8F1-D844-9DB6-9C2DF5B796CF}" name="Table9" displayName="Table9" ref="A4:AV31" totalsRowCount="1" headerRowDxfId="150" tableBorderDxfId="196" totalsRowBorderDxfId="149">
  <autoFilter ref="A4:AV30" xr:uid="{FE775583-D8F1-D844-9DB6-9C2DF5B796CF}"/>
  <tableColumns count="48">
    <tableColumn id="1" xr3:uid="{005B0836-FC88-1747-B817-0AACFC6C7D3E}" name="No." totalsRowLabel="Total" dataDxfId="195" totalsRowDxfId="148"/>
    <tableColumn id="2" xr3:uid="{9F679AE4-1B68-D541-BC80-85CD12EAB665}" name="Name of the city (settlement)" totalsRowFunction="custom" totalsRowDxfId="147">
      <totalsRowFormula>COUNTA(Table9[Name of the city (settlement)])</totalsRowFormula>
    </tableColumn>
    <tableColumn id="3" xr3:uid="{127D7EDF-622D-B441-AE85-66CB62F0C24E}" name="Name of the enterprise" totalsRowFunction="custom" totalsRowDxfId="101">
      <totalsRowFormula>COUNTA(Table9[Name of the enterprise])</totalsRowFormula>
    </tableColumn>
    <tableColumn id="4" xr3:uid="{EBED85F1-9C6E-1447-BF4A-6159BE685683}" name="Total number of  passenger tramcars as of 01.01.2021 " totalsRowFunction="custom" dataDxfId="194" totalsRowDxfId="146">
      <totalsRowFormula>SUM(Table9[Total number of  passenger tramcars as of 01.01.2021 ])</totalsRowFormula>
    </tableColumn>
    <tableColumn id="5" xr3:uid="{14721C30-6CB2-1D4A-BE77-7D0A79F7C57E}" name="Total number of  service tramcars as of 01.01.2021" totalsRowFunction="custom" dataDxfId="193" totalsRowDxfId="145">
      <totalsRowFormula>SUM(Table9[Total number of  service tramcars as of 01.01.2021])</totalsRowFormula>
    </tableColumn>
    <tableColumn id="6" xr3:uid="{BA568499-226A-4240-8224-8BDF09479354}" name="PESA 71-414K" totalsRowFunction="custom" dataDxfId="192" totalsRowDxfId="144">
      <totalsRowFormula>SUM(Table9[PESA 71-414K])</totalsRowFormula>
    </tableColumn>
    <tableColumn id="7" xr3:uid="{7E4F476B-4A80-A349-A3E4-C04477CAEB1C}" name="ЕлектронТ5В641" totalsRowFunction="custom" dataDxfId="191" totalsRowDxfId="143">
      <totalsRowFormula>SUM(Table9[ЕлектронТ5В641])</totalsRowFormula>
    </tableColumn>
    <tableColumn id="8" xr3:uid="{257D9D70-4956-C94E-B4F4-843F78A1E58D}" name="В85300М" totalsRowFunction="custom" dataDxfId="190" totalsRowDxfId="142">
      <totalsRowFormula>SUM(Table9[В85300М])</totalsRowFormula>
    </tableColumn>
    <tableColumn id="9" xr3:uid="{4828A947-3F66-2441-891C-298D534F5125}" name="Татра Т4DM" totalsRowFunction="custom" dataDxfId="189" totalsRowDxfId="141">
      <totalsRowFormula>SUM(Table9[Татра Т4DM])</totalsRowFormula>
    </tableColumn>
    <tableColumn id="10" xr3:uid="{793C6B4A-818B-4346-A372-AA43E051A4F0}" name="К-1Т306 " totalsRowFunction="custom" dataDxfId="188" totalsRowDxfId="140">
      <totalsRowFormula>SUM(Table9[К-1Т306 ])</totalsRowFormula>
    </tableColumn>
    <tableColumn id="11" xr3:uid="{047D2CB2-6F75-C34E-BBA2-D5453854115F}" name="Татра " totalsRowFunction="custom" dataDxfId="187" totalsRowDxfId="139">
      <totalsRowFormula>SUM(Table9[[Татра ]])</totalsRowFormula>
    </tableColumn>
    <tableColumn id="12" xr3:uid="{95A0812D-FCE6-8D4E-81C5-5783D3BE940A}" name="КТ-4D" totalsRowFunction="custom" dataDxfId="186" totalsRowDxfId="138">
      <totalsRowFormula>SUM(Table9[КТ-4D])</totalsRowFormula>
    </tableColumn>
    <tableColumn id="13" xr3:uid="{6A168272-AB67-FE48-8BDC-1907A5847332}" name="Total number of incoming tramcars" totalsRowFunction="custom" dataDxfId="185" totalsRowDxfId="137">
      <calculatedColumnFormula>SUM(F5:L5)</calculatedColumnFormula>
      <totalsRowFormula>SUM(Table9[Total number of incoming tramcars])</totalsRowFormula>
    </tableColumn>
    <tableColumn id="14" xr3:uid="{89B87C40-050F-B948-B161-55D1C5046C98}" name="Т-3" totalsRowFunction="custom" totalsRowDxfId="136">
      <totalsRowFormula>SUM(Table9[Т-3])</totalsRowFormula>
    </tableColumn>
    <tableColumn id="15" xr3:uid="{FC2FBD7B-050F-6449-A153-8787B19046F6}" name="КТ-4SU" totalsRowFunction="custom" dataDxfId="184" totalsRowDxfId="135">
      <totalsRowFormula>SUM(Table9[КТ-4SU])</totalsRowFormula>
    </tableColumn>
    <tableColumn id="16" xr3:uid="{D0C26D42-6A7B-2742-841B-AF6823FDF701}" name="Татра Т4DM2" totalsRowFunction="custom" dataDxfId="183" totalsRowDxfId="134">
      <totalsRowFormula>SUM(Table9[Татра Т4DM2])</totalsRowFormula>
    </tableColumn>
    <tableColumn id="17" xr3:uid="{73AEC9F5-0BFA-4F41-9467-34490F7239B0}" name="КТМ-5М3" totalsRowFunction="custom" dataDxfId="182" totalsRowDxfId="133">
      <totalsRowFormula>SUM(Table9[КТМ-5М3])</totalsRowFormula>
    </tableColumn>
    <tableColumn id="18" xr3:uid="{9B431CFB-24E1-3647-94AC-D7016A2BF69D}" name="КТМ-8" totalsRowFunction="custom" dataDxfId="181" totalsRowDxfId="132">
      <totalsRowFormula>SUM(Table9[КТМ-8])</totalsRowFormula>
    </tableColumn>
    <tableColumn id="19" xr3:uid="{D16806C0-F088-2343-A84C-21E62FEE7922}" name="PESA71-414K" totalsRowFunction="custom" dataDxfId="180" totalsRowDxfId="131">
      <totalsRowFormula>SUM(Table9[PESA71-414K])</totalsRowFormula>
    </tableColumn>
    <tableColumn id="20" xr3:uid="{4A31DFF1-3FAF-0B49-BE7F-2042C1D8BD21}" name="Total number of outgoing tramcars" totalsRowFunction="custom" dataDxfId="179" totalsRowDxfId="130">
      <calculatedColumnFormula>SUM(N4:S4)</calculatedColumnFormula>
      <totalsRowFormula>SUM(Table9[Total number of outgoing tramcars])</totalsRowFormula>
    </tableColumn>
    <tableColumn id="21" xr3:uid="{079844DE-47DD-B44D-8CF1-043C67C81E00}" name="Total incoming (+) and outgoing (-) pass. Tramcars" totalsRowFunction="custom" dataDxfId="178" totalsRowDxfId="129">
      <calculatedColumnFormula>M5-T5</calculatedColumnFormula>
      <totalsRowFormula>SUM(Table9[Total incoming (+) and outgoing (-) pass. Tramcars])</totalsRowFormula>
    </tableColumn>
    <tableColumn id="22" xr3:uid="{28B43A4E-64FD-754C-9DC4-9E60447E3CE4}" name="Міраж" totalsRowFunction="custom" dataDxfId="177" totalsRowDxfId="128">
      <totalsRowFormula>SUM(Table9[Міраж])</totalsRowFormula>
    </tableColumn>
    <tableColumn id="23" xr3:uid="{8AA18855-FF32-D241-804C-3EE882533F4B}" name="Ве  4/4,4/6" totalsRowFunction="custom" dataDxfId="176" totalsRowDxfId="127">
      <totalsRowFormula>SUM(Table9[Ве  4/4,4/6])</totalsRowFormula>
    </tableColumn>
    <tableColumn id="24" xr3:uid="{6A45782D-327F-3C49-A323-3622604A5407}" name="ЛТ-10" totalsRowFunction="custom" dataDxfId="175" totalsRowDxfId="126">
      <totalsRowFormula>SUM(Table9[ЛТ-10])</totalsRowFormula>
    </tableColumn>
    <tableColumn id="25" xr3:uid="{E95FC637-01D8-CE43-8926-0E4BF705C7E1}" name="Гота " totalsRowFunction="custom" dataDxfId="174" totalsRowDxfId="125">
      <totalsRowFormula>SUM(Table9[[Гота ]])</totalsRowFormula>
    </tableColumn>
    <tableColumn id="26" xr3:uid="{39E08C71-D39F-3442-B55F-CF804ACAE49E}" name="ЛМ-71" totalsRowFunction="custom" dataDxfId="173" totalsRowDxfId="124">
      <totalsRowFormula>SUM(Table9[ЛМ-71])</totalsRowFormula>
    </tableColumn>
    <tableColumn id="27" xr3:uid="{EB2365BA-D9DA-DB43-B4D0-A2528A6F6A1B}" name="ЮК-Т6-Б5" totalsRowFunction="custom" dataDxfId="172" totalsRowDxfId="123">
      <totalsRowFormula>SUM(Table9[ЮК-Т6-Б5])</totalsRowFormula>
    </tableColumn>
    <tableColumn id="28" xr3:uid="{EA205F74-5646-1845-AFA3-BE9346B2BC25}" name="КТМ" totalsRowFunction="custom" dataDxfId="171" totalsRowDxfId="122">
      <totalsRowFormula>SUM(Table9[КТМ])</totalsRowFormula>
    </tableColumn>
    <tableColumn id="29" xr3:uid="{019785EB-C1A1-9A46-9A4B-1849B6A2AFA5}" name="Т-32" totalsRowFunction="custom" dataDxfId="170" totalsRowDxfId="121">
      <totalsRowFormula>SUM(Table9[Т-32])</totalsRowFormula>
    </tableColumn>
    <tableColumn id="30" xr3:uid="{49E1D4FD-EA84-E148-AD96-D52CD9B686D1}" name="Т-3М" totalsRowFunction="custom" dataDxfId="169" totalsRowDxfId="120">
      <totalsRowFormula>SUM(Table9[Т-3М])</totalsRowFormula>
    </tableColumn>
    <tableColumn id="31" xr3:uid="{31BD17CD-5E5F-7747-A73B-09BED12B22F4}" name="Т3-КВП-Од" totalsRowFunction="custom" dataDxfId="168" totalsRowDxfId="119">
      <totalsRowFormula>SUM(Table9[Т3-КВП-Од])</totalsRowFormula>
    </tableColumn>
    <tableColumn id="32" xr3:uid="{1881F275-2CE8-7540-802A-C603140004F9}" name="КТ-4" totalsRowFunction="custom" dataDxfId="167" totalsRowDxfId="118">
      <totalsRowFormula>SUM(Table9[КТ-4])</totalsRowFormula>
    </tableColumn>
    <tableColumn id="33" xr3:uid="{974C2BC1-1D3E-B64D-8E03-96A4D323C281}" name="Т4-SU" totalsRowFunction="custom" dataDxfId="166" totalsRowDxfId="117">
      <totalsRowFormula>SUM(Table9[Т4-SU])</totalsRowFormula>
    </tableColumn>
    <tableColumn id="34" xr3:uid="{2AC8D501-0592-7A43-A1C9-1F94DFF9CC1A}" name="Т6A5" totalsRowFunction="custom" dataDxfId="165" totalsRowDxfId="116">
      <totalsRowFormula>SUM(Table9[Т6A5])</totalsRowFormula>
    </tableColumn>
    <tableColumn id="35" xr3:uid="{03143E50-B7CF-C04D-BBD3-77E0E5375EB1}" name="КЗR-N" totalsRowFunction="custom" dataDxfId="164" totalsRowDxfId="115">
      <totalsRowFormula>SUM(Table9[КЗR-N])</totalsRowFormula>
    </tableColumn>
    <tableColumn id="36" xr3:uid="{AC5B8535-65B2-814D-AD55-6A3840B5C363}" name="Татра Т4D" totalsRowFunction="custom" dataDxfId="163" totalsRowDxfId="114">
      <totalsRowFormula>SUM(Table9[Татра Т4D])</totalsRowFormula>
    </tableColumn>
    <tableColumn id="37" xr3:uid="{1642DFEC-0A16-CA4D-8B11-136946476E83}" name="К-1" totalsRowFunction="custom" dataDxfId="162" totalsRowDxfId="113">
      <totalsRowFormula>SUM(Table9[К-1])</totalsRowFormula>
    </tableColumn>
    <tableColumn id="38" xr3:uid="{68BC39B5-5A35-DF4E-A07D-DC386F228A5F}" name="К-1Т306 3" totalsRowFunction="custom" dataDxfId="161" totalsRowDxfId="112">
      <totalsRowFormula>SUM(Table9[К-1Т306 3])</totalsRowFormula>
    </tableColumn>
    <tableColumn id="39" xr3:uid="{3CD1F4AA-D6A2-1E4B-9F8B-53BA2B3C360F}" name="В85300М4" totalsRowFunction="custom" dataDxfId="160" totalsRowDxfId="111">
      <totalsRowFormula>SUM(Table9[В85300М4])</totalsRowFormula>
    </tableColumn>
    <tableColumn id="40" xr3:uid="{8689D24B-7C6F-C04E-AFF3-939D282A85C0}" name="Т3-UA-3" totalsRowFunction="custom" dataDxfId="159" totalsRowDxfId="110">
      <totalsRowFormula>SUM(Table9[Т3-UA-3])</totalsRowFormula>
    </tableColumn>
    <tableColumn id="41" xr3:uid="{3EC3FF43-EEA8-6242-93C8-4C140D837279}" name="Електрон" totalsRowFunction="custom" dataDxfId="158" totalsRowDxfId="109">
      <totalsRowFormula>SUM(Table9[Електрон])</totalsRowFormula>
    </tableColumn>
    <tableColumn id="42" xr3:uid="{984F81FD-C9E3-7C40-A8A1-3E8A11ED06FC}" name="TR843" totalsRowFunction="custom" dataDxfId="157" totalsRowDxfId="108">
      <totalsRowFormula>SUM(Table9[TR843])</totalsRowFormula>
    </tableColumn>
    <tableColumn id="43" xr3:uid="{838C93F8-B09C-EC46-8D40-CE7FC5E55E22}" name="71-154М-К" totalsRowFunction="custom" dataDxfId="156" totalsRowDxfId="107">
      <totalsRowFormula>SUM(Table9[71-154М-К])</totalsRowFormula>
    </tableColumn>
    <tableColumn id="44" xr3:uid="{77D8D8D3-88AA-244F-897F-E743DAD89BE0}" name="PESA71-414K3" totalsRowFunction="custom" dataDxfId="155" totalsRowDxfId="106">
      <totalsRowFormula>SUM(Table9[PESA71-414K3])</totalsRowFormula>
    </tableColumn>
    <tableColumn id="45" xr3:uid="{1B87C087-AC3E-E64A-8E2B-9F872ADF8641}" name="Total number of passenger tramcars as of 01.01.2022" totalsRowFunction="custom" dataDxfId="154" totalsRowDxfId="105">
      <calculatedColumnFormula>SUM(V5:AR5)</calculatedColumnFormula>
      <totalsRowFormula>SUM(Table9[Total number of passenger tramcars as of 01.01.2022])</totalsRowFormula>
    </tableColumn>
    <tableColumn id="46" xr3:uid="{4C8CB63F-F097-B24F-AA7A-DB80D25BD432}" name="Including units in conservation" totalsRowFunction="custom" dataDxfId="153" totalsRowDxfId="104">
      <totalsRowFormula>SUM(Table9[Including units in conservation])</totalsRowFormula>
    </tableColumn>
    <tableColumn id="47" xr3:uid="{901DBE45-9210-6B42-9822-D284D8DF0BF6}" name="Total number of service tramcars as of 01.01.2022" totalsRowFunction="custom" dataDxfId="152" totalsRowDxfId="103">
      <totalsRowFormula>SUM(Table9[Total number of service tramcars as of 01.01.2022])</totalsRowFormula>
    </tableColumn>
    <tableColumn id="48" xr3:uid="{3877BCC7-F254-6547-B112-C077A4B22DBC}" name="Total number of all tramcars as of 01.01.2022" totalsRowFunction="custom" dataDxfId="151" totalsRowDxfId="102">
      <calculatedColumnFormula>AS5+AU5</calculatedColumnFormula>
      <totalsRowFormula>SUM(Table9[Total number of all tramcars as of 01.01.2022])</totalsRow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07389E9-3304-F842-A040-A18BF6C2F266}" name="Table10" displayName="Table10" ref="A4:BJ52" totalsRowCount="1" totalsRowDxfId="96" headerRowBorderDxfId="98" tableBorderDxfId="100" totalsRowBorderDxfId="97">
  <autoFilter ref="A4:BJ51" xr:uid="{907389E9-3304-F842-A040-A18BF6C2F266}"/>
  <tableColumns count="62">
    <tableColumn id="1" xr3:uid="{CE8BA3DC-3685-0A4F-B85E-0FEEDE6E7040}" name="No." totalsRowLabel="Total" dataDxfId="99" totalsRowDxfId="36"/>
    <tableColumn id="2" xr3:uid="{0BFA3159-7B9A-0045-9340-87166F0A75BC}" name="Name of the city (settlement)" totalsRowFunction="custom" totalsRowDxfId="35">
      <totalsRowFormula>COUNTA(Table10[Name of the city (settlement)])</totalsRowFormula>
    </tableColumn>
    <tableColumn id="3" xr3:uid="{91BD17E5-28A3-B74D-A1B8-CF095BEA27E6}" name="Name of the enterprise" totalsRowFunction="custom" totalsRowDxfId="34">
      <totalsRowFormula>COUNTA(Table10[Name of the enterprise])</totalsRowFormula>
    </tableColumn>
    <tableColumn id="4" xr3:uid="{81A76407-D328-8248-B679-654E9CC20AE5}" name="Total number of passenger trolleybuses as of 01.01.2021" totalsRowFunction="custom" totalsRowDxfId="95">
      <totalsRowFormula>SUM(Table10[Total number of passenger trolleybuses as of 01.01.2021])</totalsRowFormula>
    </tableColumn>
    <tableColumn id="5" xr3:uid="{7B347841-6DAA-F543-BAC2-26B7CC1BFD0A}" name="Total number of service trolleybuses as of 01.01.2021" totalsRowFunction="custom" totalsRowDxfId="94">
      <totalsRowFormula>SUM(Table10[Total number of service trolleybuses as of 01.01.2021])</totalsRowFormula>
    </tableColumn>
    <tableColumn id="6" xr3:uid="{96B3328F-7EFA-314C-8E5F-77CEE174FC0E}" name="Дніпро" totalsRowFunction="custom" totalsRowDxfId="93">
      <totalsRowFormula>SUM(Table10[Дніпро])</totalsRowFormula>
    </tableColumn>
    <tableColumn id="7" xr3:uid="{EA17E062-21F8-9046-A1A0-617F599C1AF4}" name="Богдан Т90117" totalsRowFunction="custom" totalsRowDxfId="92">
      <totalsRowFormula>SUM(Table10[Богдан Т90117])</totalsRowFormula>
    </tableColumn>
    <tableColumn id="8" xr3:uid="{80BA4001-A3CC-E849-AE19-637016A07BBE}" name="АКСМ-321" totalsRowFunction="custom" totalsRowDxfId="91">
      <totalsRowFormula>SUM(Table10[АКСМ-321])</totalsRowFormula>
    </tableColumn>
    <tableColumn id="9" xr3:uid="{E93575CC-A119-8345-A88F-4F8BFC5F68F6}" name="Богдан Т70117" totalsRowFunction="custom" totalsRowDxfId="90">
      <totalsRowFormula>SUM(Table10[Богдан Т70117])</totalsRowFormula>
    </tableColumn>
    <tableColumn id="10" xr3:uid="{3B42D839-65C9-DD4C-B43E-BB32912BE21E}" name="ЕлектронТ19102" totalsRowFunction="custom" totalsRowDxfId="89">
      <totalsRowFormula>SUM(Table10[ЕлектронТ19102])</totalsRowFormula>
    </tableColumn>
    <tableColumn id="11" xr3:uid="{AA77375A-7924-5341-AD9E-AD60EDE0D492}" name="PTS-12" totalsRowFunction="custom" totalsRowDxfId="88">
      <totalsRowFormula>SUM(Table10[PTS-12])</totalsRowFormula>
    </tableColumn>
    <tableColumn id="12" xr3:uid="{4052A5F3-3E26-814A-874F-3D21AA01FC20}" name="ЕталонТ12110" totalsRowFunction="custom" totalsRowDxfId="87">
      <totalsRowFormula>SUM(Table10[ЕталонТ12110])</totalsRowFormula>
    </tableColumn>
    <tableColumn id="13" xr3:uid="{34D7ABA9-E828-4549-98A5-C4AA5B6923D0}" name="ПМЗ-Т2" totalsRowFunction="custom" totalsRowDxfId="86">
      <totalsRowFormula>SUM(Table10[ПМЗ-Т2])</totalsRowFormula>
    </tableColumn>
    <tableColumn id="14" xr3:uid="{5D76FEF6-CCCE-3E4F-9AC5-9E989039C0AA}" name="VOLVO" totalsRowFunction="custom" totalsRowDxfId="85">
      <totalsRowFormula>SUM(Table10[VOLVO])</totalsRowFormula>
    </tableColumn>
    <tableColumn id="15" xr3:uid="{A1F19A4A-D804-EB49-A0FB-DBD8A69E2728}" name="HESSNAW" totalsRowFunction="custom" totalsRowDxfId="84">
      <totalsRowFormula>SUM(Table10[HESSNAW])</totalsRowFormula>
    </tableColumn>
    <tableColumn id="16" xr3:uid="{E2857327-3DE8-3842-B14C-B19F5A3AE870}" name="Total number of incoming trolleybuses" totalsRowFunction="custom" totalsRowDxfId="83">
      <calculatedColumnFormula>SUM(F5:O5)</calculatedColumnFormula>
      <totalsRowFormula>SUM(Table10[Total number of incoming trolleybuses])</totalsRowFormula>
    </tableColumn>
    <tableColumn id="17" xr3:uid="{4227259C-D14B-2F43-AC10-F810270F8203}" name="Skoda 14TR" totalsRowFunction="custom" totalsRowDxfId="82">
      <totalsRowFormula>SUM(Table10[Skoda 14TR])</totalsRowFormula>
    </tableColumn>
    <tableColumn id="18" xr3:uid="{212B7FC7-8A6D-F846-BCED-75447884CA5A}" name="ЗиУ-9" totalsRowFunction="custom" totalsRowDxfId="81">
      <totalsRowFormula>SUM(Table10[ЗиУ-9])</totalsRowFormula>
    </tableColumn>
    <tableColumn id="19" xr3:uid="{8A2C78DB-582C-5F4A-B39C-019AC3C268A1}" name="МАN" totalsRowFunction="custom" totalsRowDxfId="80">
      <totalsRowFormula>SUM(Table10[МАN])</totalsRowFormula>
    </tableColumn>
    <tableColumn id="20" xr3:uid="{76DEC145-27AA-AA48-969F-D8F41092EDEF}" name="JELCZ" totalsRowFunction="custom" totalsRowDxfId="79">
      <totalsRowFormula>SUM(Table10[JELCZ])</totalsRowFormula>
    </tableColumn>
    <tableColumn id="21" xr3:uid="{15505BA3-8966-2840-8992-7CD9F7A15CC2}" name="ПМЗ-Т22" totalsRowFunction="custom" totalsRowDxfId="78">
      <totalsRowFormula>SUM(Table10[ПМЗ-Т22])</totalsRowFormula>
    </tableColumn>
    <tableColumn id="22" xr3:uid="{20440759-3C30-E049-A5D6-8BDC9CD2F79F}" name="ПМЗ-Т1" totalsRowFunction="custom" totalsRowDxfId="77">
      <totalsRowFormula>SUM(Table10[ПМЗ-Т1])</totalsRowFormula>
    </tableColumn>
    <tableColumn id="23" xr3:uid="{1CD5F011-73BB-634B-8469-F24E36268BED}" name="К-12" totalsRowFunction="custom" totalsRowDxfId="76">
      <totalsRowFormula>SUM(Table10[К-12])</totalsRowFormula>
    </tableColumn>
    <tableColumn id="24" xr3:uid="{69D38116-685A-7F48-89D4-122F08BEAFBE}" name="ЛАЗ" totalsRowFunction="custom" totalsRowDxfId="75">
      <totalsRowFormula>SUM(Table10[ЛАЗ])</totalsRowFormula>
    </tableColumn>
    <tableColumn id="25" xr3:uid="{ADCD73E4-4624-9641-8B9A-894B3B60CA05}" name="Total number of outgoing trolleybuses" totalsRowFunction="custom" totalsRowDxfId="74">
      <totalsRowFormula>SUM(Table10[Total number of outgoing trolleybuses])</totalsRowFormula>
    </tableColumn>
    <tableColumn id="26" xr3:uid="{9280AAF5-A69A-4048-8F69-1CC062F37789}" name="Total number of incoming (+) and outgoing (-) trolleybuses" totalsRowFunction="custom" totalsRowDxfId="73">
      <calculatedColumnFormula>P4-Y4</calculatedColumnFormula>
      <totalsRowFormula>SUM(Table10[Total number of incoming (+) and outgoing (-) trolleybuses])</totalsRowFormula>
    </tableColumn>
    <tableColumn id="27" xr3:uid="{88CB1699-EF20-C74B-BA55-1FA543CD4EC2}" name="ЗиУ-92" totalsRowFunction="custom" totalsRowDxfId="72">
      <totalsRowFormula>SUM(Table10[ЗиУ-92])</totalsRowFormula>
    </tableColumn>
    <tableColumn id="28" xr3:uid="{69342FEC-97CD-E444-BF64-1D32E061A53D}" name="ЗиУ-10" totalsRowFunction="custom" totalsRowDxfId="71">
      <totalsRowFormula>SUM(Table10[ЗиУ-10])</totalsRowFormula>
    </tableColumn>
    <tableColumn id="29" xr3:uid="{12BF23ED-BB26-6A4C-8702-BBCDBB47BF02}" name="ПМЗ-Т13" totalsRowFunction="custom" totalsRowDxfId="70">
      <totalsRowFormula>SUM(Table10[ПМЗ-Т13])</totalsRowFormula>
    </tableColumn>
    <tableColumn id="30" xr3:uid="{B30734C5-38D0-0249-905E-D3F0375132D5}" name="ПМЗ-Т24" totalsRowFunction="custom" totalsRowDxfId="69">
      <totalsRowFormula>SUM(Table10[ПМЗ-Т24])</totalsRowFormula>
    </tableColumn>
    <tableColumn id="31" xr3:uid="{7508EC74-4B69-8947-AA8C-F1D7819C81EF}" name="ПМЗ-Т2П" totalsRowFunction="custom" totalsRowDxfId="68">
      <totalsRowFormula>SUM(Table10[ПМЗ-Т2П])</totalsRowFormula>
    </tableColumn>
    <tableColumn id="32" xr3:uid="{B022EEA1-E0D5-0143-9529-180A1C350CF4}" name="К-125" totalsRowFunction="custom" totalsRowDxfId="67">
      <totalsRowFormula>SUM(Table10[К-125])</totalsRowFormula>
    </tableColumn>
    <tableColumn id="33" xr3:uid="{50DD9276-A438-D44D-834D-3E4A6B669F2F}" name="ЛАЗ-52522" totalsRowFunction="custom" totalsRowDxfId="66">
      <totalsRowFormula>SUM(Table10[ЛАЗ-52522])</totalsRowFormula>
    </tableColumn>
    <tableColumn id="34" xr3:uid="{BCECF718-9AB1-B749-8FBF-FA500DC33702}" name="TROLZA-5265" totalsRowFunction="custom" totalsRowDxfId="65">
      <totalsRowFormula>SUM(Table10[TROLZA-5265])</totalsRowFormula>
    </tableColumn>
    <tableColumn id="35" xr3:uid="{1AF0EF18-5A10-6E41-AA1E-E040561F7045}" name="ЛАЗ Е-301" totalsRowFunction="custom" totalsRowDxfId="64">
      <totalsRowFormula>SUM(Table10[ЛАЗ Е-301])</totalsRowFormula>
    </tableColumn>
    <tableColumn id="36" xr3:uid="{21D0A5B5-8854-C844-BE77-CE946D6C5D17}" name="Skoda ТR" totalsRowFunction="custom" totalsRowDxfId="63">
      <totalsRowFormula>SUM(Table10[Skoda ТR])</totalsRowFormula>
    </tableColumn>
    <tableColumn id="37" xr3:uid="{CE766DA4-BF79-A149-861B-A5BCAEC0CC9F}" name="МАЗ-103Т" totalsRowFunction="custom" totalsRowDxfId="62">
      <totalsRowFormula>SUM(Table10[МАЗ-103Т])</totalsRowFormula>
    </tableColumn>
    <tableColumn id="38" xr3:uid="{E5323C5A-9445-E547-89DD-2504EA30CA42}" name="МАЗЕТОН-103Т" totalsRowFunction="custom" totalsRowDxfId="61">
      <totalsRowFormula>SUM(Table10[МАЗЕТОН-103Т])</totalsRowFormula>
    </tableColumn>
    <tableColumn id="39" xr3:uid="{E2074FEF-FD45-A648-9F99-37F949BAA3C7}" name="Е-186" totalsRowFunction="custom" totalsRowDxfId="60">
      <totalsRowFormula>SUM(Table10[Е-186])</totalsRowFormula>
    </tableColumn>
    <tableColumn id="40" xr3:uid="{EFF5F64E-F711-E141-B287-CA05383BB9BB}" name="ЛАЗЕ-183" totalsRowFunction="custom" totalsRowDxfId="59">
      <totalsRowFormula>SUM(Table10[ЛАЗЕ-183])</totalsRowFormula>
    </tableColumn>
    <tableColumn id="41" xr3:uid="{C5372A08-23A8-D645-9E6D-51C5413B8449}" name="ЛуАЗЕ-231" totalsRowFunction="custom" totalsRowDxfId="58">
      <totalsRowFormula>SUM(Table10[ЛуАЗЕ-231])</totalsRowFormula>
    </tableColumn>
    <tableColumn id="42" xr3:uid="{4B4B8794-4C2C-B24F-995D-3ADF8F29040E}" name="Богдан" totalsRowFunction="custom" totalsRowDxfId="57">
      <totalsRowFormula>SUM(Table10[Богдан])</totalsRowFormula>
    </tableColumn>
    <tableColumn id="43" xr3:uid="{7EE496FB-51F2-F44A-B85C-1145552AB9A0}" name="Дніпро Е-187" totalsRowFunction="custom" totalsRowDxfId="56">
      <totalsRowFormula>SUM(Table10[Дніпро Е-187])</totalsRowFormula>
    </tableColumn>
    <tableColumn id="44" xr3:uid="{37E1F36D-9853-E545-8290-5A2482F8851D}" name="АКСМ-3213" totalsRowFunction="custom" totalsRowDxfId="55">
      <totalsRowFormula>SUM(Table10[АКСМ-3213])</totalsRowFormula>
    </tableColumn>
    <tableColumn id="45" xr3:uid="{B67A906C-D886-0D42-950F-0373EDC4F1E1}" name="БКМ-321" totalsRowFunction="custom" totalsRowDxfId="54">
      <totalsRowFormula>SUM(Table10[БКМ-321])</totalsRowFormula>
    </tableColumn>
    <tableColumn id="46" xr3:uid="{8925CB10-BDDF-3649-9610-3FD5FACC18F1}" name="SAM" totalsRowFunction="custom" totalsRowDxfId="53">
      <totalsRowFormula>SUM(Table10[SAM])</totalsRowFormula>
    </tableColumn>
    <tableColumn id="47" xr3:uid="{DF85ECFF-F79E-5B4B-A9F7-B656C0D2EDCC}" name="VOLVOB10M" totalsRowFunction="custom" totalsRowDxfId="52">
      <totalsRowFormula>SUM(Table10[VOLVOB10M])</totalsRowFormula>
    </tableColumn>
    <tableColumn id="48" xr3:uid="{FDBE590E-6FFE-3C44-ADF7-A4552BF4F11B}" name="Дніпро " totalsRowFunction="custom" totalsRowDxfId="51">
      <totalsRowFormula>SUM(Table10[[Дніпро ]])</totalsRowFormula>
    </tableColumn>
    <tableColumn id="49" xr3:uid="{5687A4B4-3DCC-1349-BB73-046E544B9A52}" name="ЕлектронТ191024" totalsRowFunction="custom" totalsRowDxfId="50">
      <totalsRowFormula>SUM(Table10[ЕлектронТ191024])</totalsRowFormula>
    </tableColumn>
    <tableColumn id="50" xr3:uid="{5AB5DF21-17D7-1B42-B812-0B4710CE0D41}" name="ЕталонТ121105" totalsRowFunction="custom" totalsRowDxfId="49">
      <totalsRowFormula>SUM(Table10[ЕталонТ121105])</totalsRowFormula>
    </tableColumn>
    <tableColumn id="51" xr3:uid="{CAFF12F7-BCBC-4848-A598-9CBF640BEFAB}" name="Mersedes " totalsRowFunction="custom" totalsRowDxfId="48">
      <totalsRowFormula>SUM(Table10[[Mersedes ]])</totalsRowFormula>
    </tableColumn>
    <tableColumn id="52" xr3:uid="{26AF54E2-56F9-BC4B-BE6F-F39FDAA8848F}" name="МАN6" totalsRowFunction="custom" totalsRowDxfId="47">
      <totalsRowFormula>SUM(Table10[МАN6])</totalsRowFormula>
    </tableColumn>
    <tableColumn id="53" xr3:uid="{91C12F29-5440-6845-A894-3657641AB850}" name="Graft&amp;Stift" totalsRowFunction="custom" totalsRowDxfId="46">
      <totalsRowFormula>SUM(Table10[Graft&amp;Stift])</totalsRowFormula>
    </tableColumn>
    <tableColumn id="54" xr3:uid="{2775054A-4640-7F44-9C29-B6142E60487B}" name="АКСМ43303А" totalsRowFunction="custom" totalsRowDxfId="45">
      <totalsRowFormula>SUM(Table10[АКСМ43303А])</totalsRowFormula>
    </tableColumn>
    <tableColumn id="55" xr3:uid="{A71FF634-9FF3-9C4F-BB18-BF18E26F818A}" name="Ikarus 280.94" totalsRowFunction="custom" totalsRowDxfId="44">
      <totalsRowFormula>SUM(Table10[Ikarus 280.94])</totalsRowFormula>
    </tableColumn>
    <tableColumn id="56" xr3:uid="{28F33ECF-6654-4A4E-9DF9-7CA30E7F5115}" name="JELCZ7" totalsRowFunction="custom" totalsRowDxfId="43">
      <totalsRowFormula>SUM(Table10[JELCZ7])</totalsRowFormula>
    </tableColumn>
    <tableColumn id="57" xr3:uid="{B4BDB9D0-6844-D646-95D3-6157CAECC916}" name="PTS-126" totalsRowFunction="custom" totalsRowDxfId="42">
      <totalsRowFormula>SUM(Table10[PTS-126])</totalsRowFormula>
    </tableColumn>
    <tableColumn id="58" xr3:uid="{5B6C554E-B656-1E4E-ABB2-BD6A828C4E04}" name="VAN HOOL" totalsRowFunction="custom" totalsRowDxfId="41">
      <totalsRowFormula>SUM(Table10[VAN HOOL])</totalsRowFormula>
    </tableColumn>
    <tableColumn id="59" xr3:uid="{F2B8D857-01EA-AC44-97E1-EB4DD95D7A76}" name="HESSNAW7" totalsRowFunction="custom" totalsRowDxfId="40">
      <totalsRowFormula>SUM(Table10[HESSNAW7])</totalsRowFormula>
    </tableColumn>
    <tableColumn id="60" xr3:uid="{3E6A4BEC-1169-F54F-955D-37E93CB9D4BB}" name="Total number of pass.trolleybuses as of 01.01.2022" totalsRowFunction="custom" totalsRowDxfId="39">
      <totalsRowFormula>SUM(Table10[Total number of pass.trolleybuses as of 01.01.2022])</totalsRowFormula>
    </tableColumn>
    <tableColumn id="61" xr3:uid="{D658B1AE-6BED-D74C-80DC-EC268267EA28}" name="Total number of service trolleybuses as of 01.01.2022" totalsRowFunction="custom" totalsRowDxfId="38">
      <totalsRowFormula>SUM(Table10[Total number of service trolleybuses as of 01.01.2022])</totalsRowFormula>
    </tableColumn>
    <tableColumn id="62" xr3:uid="{2EAA39CB-EABD-BF4B-9B1A-564CB88979A9}" name="Total number of all trolleybuses as of 01.01.2022" totalsRowFunction="custom" totalsRowDxfId="37">
      <totalsRowFormula>SUM(Table10[Total number of all trolleybuses as of 01.01.2022])</totalsRow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2AF8F55-61D7-414E-85FE-C1B1B3DE41E1}" name="Table11" displayName="Table11" ref="A5:R34" totalsRowShown="0" tableBorderDxfId="33">
  <autoFilter ref="A5:R34" xr:uid="{C2AF8F55-61D7-414E-85FE-C1B1B3DE41E1}"/>
  <tableColumns count="18">
    <tableColumn id="1" xr3:uid="{14963D8D-4CA7-CB4E-9948-7D567F5B8B21}" name="Rating among enterprises" totalsRowDxfId="0"/>
    <tableColumn id="2" xr3:uid="{2685EB9F-0F5D-E84A-B394-86D411A8B510}" name="Name of the city (settlement)_x000a_" dataDxfId="31" totalsRowDxfId="16"/>
    <tableColumn id="3" xr3:uid="{74069B70-0695-2A46-92A3-6DF0C6EDAB4D}" name="Name of the enterprise"/>
    <tableColumn id="4" xr3:uid="{7FBDE924-1124-4240-94F8-F40C9D980E76}" name="average daily mileage of a vehicle (km)" dataDxfId="32" totalsRowDxfId="15"/>
    <tableColumn id="5" xr3:uid="{4A98F88E-8F4B-124B-A8FE-65F593D92B6E}" name="Rating by indicator" dataDxfId="30" totalsRowDxfId="14"/>
    <tableColumn id="6" xr3:uid="{6A3CA782-4D30-AB40-BED4-149451B8A88E}" name="average daily passenger transportation by a unit of rolling stock operated on the line (persons)" dataDxfId="29" totalsRowDxfId="13"/>
    <tableColumn id="7" xr3:uid="{175F7506-6E56-CF49-ACFD-15E36E888A38}" name="Rating by indicator2" dataDxfId="28" totalsRowDxfId="12"/>
    <tableColumn id="8" xr3:uid="{D46F13E4-D801-714F-8088-8433663ADB13}" name="revenue from ticket sales per 1 km of transportation work (UAH)" dataDxfId="27" totalsRowDxfId="11"/>
    <tableColumn id="9" xr3:uid="{D0229A15-19C1-CC4C-A0E0-077B59F04111}" name="Rating by indicator3" dataDxfId="26" totalsRowDxfId="10"/>
    <tableColumn id="10" xr3:uid="{26C19B07-0A87-7748-B039-ABFAB553CF77}" name="farebox recovery ratio per 1 km (percentage)" dataDxfId="25" totalsRowDxfId="9"/>
    <tableColumn id="11" xr3:uid="{7906F521-BB58-9B42-A7E7-45BA824440BD}" name="Rating by indicator4" dataDxfId="24" totalsRowDxfId="8"/>
    <tableColumn id="12" xr3:uid="{2DD129B2-67BA-BE4B-B370-9E9FB5F5AC44}" name="number of employees per unit of rolling stock in operation (persons)" dataDxfId="23" totalsRowDxfId="7"/>
    <tableColumn id="13" xr3:uid="{AE87423E-D162-3047-9018-8ECFD79BAA29}" name="Rating by indicator5" dataDxfId="22" totalsRowDxfId="6"/>
    <tableColumn id="14" xr3:uid="{A59F6AE1-BC8A-CA4E-B909-08F6E927991C}" name="level of profitability of the enterprise (percentage)" dataDxfId="21" totalsRowDxfId="5"/>
    <tableColumn id="15" xr3:uid="{06CE497B-EF36-774D-BFF0-E0686F23B79E}" name="Rating by indicator6" dataDxfId="20" totalsRowDxfId="4"/>
    <tableColumn id="16" xr3:uid="{A1BC7476-14A6-664C-B284-056D5124E8AA}" name="Average monthly salary per employee (UAH)" dataDxfId="19" totalsRowDxfId="3"/>
    <tableColumn id="17" xr3:uid="{C89C4A5E-1281-634F-9335-A2CEEBBF994C}" name="Rating by indicator7" dataDxfId="18" totalsRowDxfId="2"/>
    <tableColumn id="18" xr3:uid="{EAF290DF-3592-7647-8591-4C3DB16108A0}" name="The sum of the rating indicators of the enterprises' performance" dataDxfId="17" totalsRowDxfId="1"/>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en.wikipedia.org/wiki/List_of_tram_and_light_rail_transit_system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google.com/maps/d/edit?mid=1s7Oh2rccxXs5ChPvDxbZ_QKzMeNKP5w&amp;usp=sharing" TargetMode="External"/><Relationship Id="rId2" Type="http://schemas.openxmlformats.org/officeDocument/2006/relationships/hyperlink" Target="https://en.wikipedia.org/wiki/List_of_trolleybus_systems" TargetMode="External"/><Relationship Id="rId1" Type="http://schemas.openxmlformats.org/officeDocument/2006/relationships/hyperlink" Target="https://www.trolleymotion.eu/trolleystaedte/" TargetMode="Externa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ogle.com/maps/d/edit?mid=1s7Oh2rccxXs5ChPvDxbZ_QKzMeNKP5w&amp;usp=sharing" TargetMode="External"/><Relationship Id="rId2" Type="http://schemas.openxmlformats.org/officeDocument/2006/relationships/hyperlink" Target="https://en.wikipedia.org/wiki/List_of_trolleybus_systems" TargetMode="External"/><Relationship Id="rId1" Type="http://schemas.openxmlformats.org/officeDocument/2006/relationships/hyperlink" Target="https://www.trolleymotion.eu/trolleystaedte/" TargetMode="Externa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8" Type="http://schemas.openxmlformats.org/officeDocument/2006/relationships/hyperlink" Target="https://krm.gov.ua/rada/kp-kttu/" TargetMode="External"/><Relationship Id="rId13" Type="http://schemas.openxmlformats.org/officeDocument/2006/relationships/hyperlink" Target="https://www.let.org.ua/" TargetMode="External"/><Relationship Id="rId18" Type="http://schemas.openxmlformats.org/officeDocument/2006/relationships/hyperlink" Target="http://elektrotrans.te.ua/" TargetMode="External"/><Relationship Id="rId3" Type="http://schemas.openxmlformats.org/officeDocument/2006/relationships/hyperlink" Target="http://www.det.dp.ua/" TargetMode="External"/><Relationship Id="rId21" Type="http://schemas.openxmlformats.org/officeDocument/2006/relationships/hyperlink" Target="https://chets.chmr.gov.ua/" TargetMode="External"/><Relationship Id="rId7" Type="http://schemas.openxmlformats.org/officeDocument/2006/relationships/hyperlink" Target="https://kpt.kyiv.ua/" TargetMode="External"/><Relationship Id="rId12" Type="http://schemas.openxmlformats.org/officeDocument/2006/relationships/hyperlink" Target="https://www.lutskrada.gov.ua/pages/kp-lutske-pidpryiemstvo-elektrotransportu" TargetMode="External"/><Relationship Id="rId17" Type="http://schemas.openxmlformats.org/officeDocument/2006/relationships/hyperlink" Target="http://troleybus.sumy.ua/" TargetMode="External"/><Relationship Id="rId2" Type="http://schemas.openxmlformats.org/officeDocument/2006/relationships/hyperlink" Target="https://www.vmr.gov.ua/vinnytska-transportna-kompaniia" TargetMode="External"/><Relationship Id="rId16" Type="http://schemas.openxmlformats.org/officeDocument/2006/relationships/hyperlink" Target="https://troleybusrivne.pp.ua/" TargetMode="External"/><Relationship Id="rId20" Type="http://schemas.openxmlformats.org/officeDocument/2006/relationships/hyperlink" Target="https://www.eltrans.km.ua/" TargetMode="External"/><Relationship Id="rId1" Type="http://schemas.openxmlformats.org/officeDocument/2006/relationships/hyperlink" Target="https://artemrada.gov.ua/6864" TargetMode="External"/><Relationship Id="rId6" Type="http://schemas.openxmlformats.org/officeDocument/2006/relationships/hyperlink" Target="https://www.mvk.if.ua/ead" TargetMode="External"/><Relationship Id="rId11" Type="http://schemas.openxmlformats.org/officeDocument/2006/relationships/hyperlink" Target="https://www.kpelektrotrans.kr.ua/kontakti/" TargetMode="External"/><Relationship Id="rId5" Type="http://schemas.openxmlformats.org/officeDocument/2006/relationships/hyperlink" Target="https://zet.zp.ua/" TargetMode="External"/><Relationship Id="rId15" Type="http://schemas.openxmlformats.org/officeDocument/2006/relationships/hyperlink" Target="https://sd.ua/stu" TargetMode="External"/><Relationship Id="rId23" Type="http://schemas.openxmlformats.org/officeDocument/2006/relationships/hyperlink" Target="http://www.&#1095;&#1090;&#1091;.&#1091;&#1082;&#1088;/" TargetMode="External"/><Relationship Id="rId10" Type="http://schemas.openxmlformats.org/officeDocument/2006/relationships/hyperlink" Target="https://www.facebook.com/TrolleybusKR/" TargetMode="External"/><Relationship Id="rId19" Type="http://schemas.openxmlformats.org/officeDocument/2006/relationships/hyperlink" Target="https://www.facebook.com/khersonelectrotrans/" TargetMode="External"/><Relationship Id="rId4" Type="http://schemas.openxmlformats.org/officeDocument/2006/relationships/hyperlink" Target="https://ttu.zt.ua/" TargetMode="External"/><Relationship Id="rId9" Type="http://schemas.openxmlformats.org/officeDocument/2006/relationships/hyperlink" Target="https://kremen.gov.ua/index.php?view=single-kp&amp;dep-id=20" TargetMode="External"/><Relationship Id="rId14" Type="http://schemas.openxmlformats.org/officeDocument/2006/relationships/hyperlink" Target="https://oget.od.ua/contacts/" TargetMode="External"/><Relationship Id="rId22" Type="http://schemas.openxmlformats.org/officeDocument/2006/relationships/hyperlink" Target="http://www.trolleybus.cv.ua/"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http://korpmet.org.ua/?page_id=776"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korpmet.org.ua/?page_id=776"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http://korpmet.org.ua/?page_id=776"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korpmet.org.ua/?page_id=776"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korpmet.org.ua/?page_id=776" TargetMode="External"/></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hyperlink" Target="http://korpmet.org.ua/?page_id=776"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mobility.siemens.com/global/en/portfolio/rail/rolling-stock.html" TargetMode="External"/><Relationship Id="rId18" Type="http://schemas.openxmlformats.org/officeDocument/2006/relationships/hyperlink" Target="https://www.modertrans.pl/products/oferta/" TargetMode="External"/><Relationship Id="rId26" Type="http://schemas.openxmlformats.org/officeDocument/2006/relationships/hyperlink" Target="https://www.vdlbuscoach.com/en/public-transport" TargetMode="External"/><Relationship Id="rId39" Type="http://schemas.openxmlformats.org/officeDocument/2006/relationships/hyperlink" Target="https://caetanobus.pt/en/buses/" TargetMode="External"/><Relationship Id="rId21" Type="http://schemas.openxmlformats.org/officeDocument/2006/relationships/hyperlink" Target="https://solbus.com.pl/pl/produkty/1/miejskie" TargetMode="External"/><Relationship Id="rId34" Type="http://schemas.openxmlformats.org/officeDocument/2006/relationships/hyperlink" Target="https://www.skodagroup.com/products/city-transport" TargetMode="External"/><Relationship Id="rId42" Type="http://schemas.openxmlformats.org/officeDocument/2006/relationships/hyperlink" Target="https://www.hitachirail.com/products-and-solutions/rolling-stock/" TargetMode="External"/><Relationship Id="rId47" Type="http://schemas.openxmlformats.org/officeDocument/2006/relationships/hyperlink" Target="https://avcactive.com/en/trams/" TargetMode="External"/><Relationship Id="rId7" Type="http://schemas.openxmlformats.org/officeDocument/2006/relationships/hyperlink" Target="https://bus-motor.com/kontakti/" TargetMode="External"/><Relationship Id="rId2" Type="http://schemas.openxmlformats.org/officeDocument/2006/relationships/hyperlink" Target="http://eltrans.electron.ua/%20(out%20of%20service)&#1042;&#1110;&#1082;&#1110;&#1087;&#1077;&#1076;&#1110;&#1103;" TargetMode="External"/><Relationship Id="rId16" Type="http://schemas.openxmlformats.org/officeDocument/2006/relationships/hyperlink" Target="https://pesa.pl/kategoria/tramwaje/" TargetMode="External"/><Relationship Id="rId29" Type="http://schemas.openxmlformats.org/officeDocument/2006/relationships/hyperlink" Target="https://www.volvobuses.com/en/city-and-intercity/buses.html" TargetMode="External"/><Relationship Id="rId1" Type="http://schemas.openxmlformats.org/officeDocument/2006/relationships/hyperlink" Target="http://chaz-avto.com.ua/" TargetMode="External"/><Relationship Id="rId6" Type="http://schemas.openxmlformats.org/officeDocument/2006/relationships/hyperlink" Target="http://tdlitan.com/%d0%ba%d0%be%d0%bd%d1%82%d0%b0%d0%ba%d1%82%d0%b8/" TargetMode="External"/><Relationship Id="rId11" Type="http://schemas.openxmlformats.org/officeDocument/2006/relationships/hyperlink" Target="https://www.mercedes-benz-bus.com/en_DE/home.html" TargetMode="External"/><Relationship Id="rId24" Type="http://schemas.openxmlformats.org/officeDocument/2006/relationships/hyperlink" Target="https://www.arthurbus.com/" TargetMode="External"/><Relationship Id="rId32" Type="http://schemas.openxmlformats.org/officeDocument/2006/relationships/hyperlink" Target="https://www.stadlerrail.com/en/products/" TargetMode="External"/><Relationship Id="rId37" Type="http://schemas.openxmlformats.org/officeDocument/2006/relationships/hyperlink" Target="https://www.caf.net/en/soluciones/proyectos/index.php" TargetMode="External"/><Relationship Id="rId40" Type="http://schemas.openxmlformats.org/officeDocument/2006/relationships/hyperlink" Target="https://www.iveco.com/ivecobus/en-us/Pages/Home-Page.aspx" TargetMode="External"/><Relationship Id="rId45" Type="http://schemas.openxmlformats.org/officeDocument/2006/relationships/hyperlink" Target="https://bydeurope.com/pdp-bus-coach" TargetMode="External"/><Relationship Id="rId5" Type="http://schemas.openxmlformats.org/officeDocument/2006/relationships/hyperlink" Target="https://yuzhmash.com/ua/kontakti/" TargetMode="External"/><Relationship Id="rId15" Type="http://schemas.openxmlformats.org/officeDocument/2006/relationships/hyperlink" Target="https://www.solarisbus.com/" TargetMode="External"/><Relationship Id="rId23" Type="http://schemas.openxmlformats.org/officeDocument/2006/relationships/hyperlink" Target="https://ursusbus.com/" TargetMode="External"/><Relationship Id="rId28" Type="http://schemas.openxmlformats.org/officeDocument/2006/relationships/hyperlink" Target="https://www.scania.com/ua/uk/home/products/buses-and-coaches/urban-transport-operations.html" TargetMode="External"/><Relationship Id="rId36" Type="http://schemas.openxmlformats.org/officeDocument/2006/relationships/hyperlink" Target="http://www.pragoimex.cz/en/category/products-28" TargetMode="External"/><Relationship Id="rId10" Type="http://schemas.openxmlformats.org/officeDocument/2006/relationships/hyperlink" Target="https://www.man.eu/de/en/homepage.html" TargetMode="External"/><Relationship Id="rId19" Type="http://schemas.openxmlformats.org/officeDocument/2006/relationships/hyperlink" Target="https://www.nesobus.pl/" TargetMode="External"/><Relationship Id="rId31" Type="http://schemas.openxmlformats.org/officeDocument/2006/relationships/hyperlink" Target="https://www.heuliezbus.com/fr/produits" TargetMode="External"/><Relationship Id="rId44" Type="http://schemas.openxmlformats.org/officeDocument/2006/relationships/hyperlink" Target="https://credobus.hu/en/modellvalasztek/" TargetMode="External"/><Relationship Id="rId4" Type="http://schemas.openxmlformats.org/officeDocument/2006/relationships/hyperlink" Target="https://ptsukraine.com/%D0%9A%D0%BE%D0%BD%D1%82%D0%B0%D0%BA%D1%82%D0%B8/" TargetMode="External"/><Relationship Id="rId9" Type="http://schemas.openxmlformats.org/officeDocument/2006/relationships/hyperlink" Target="http://www.zaz.ua/ukr/index.html" TargetMode="External"/><Relationship Id="rId14" Type="http://schemas.openxmlformats.org/officeDocument/2006/relationships/hyperlink" Target="https://www.heiterblick.de/en/vehicles/" TargetMode="External"/><Relationship Id="rId22" Type="http://schemas.openxmlformats.org/officeDocument/2006/relationships/hyperlink" Target="http://amz.pl/" TargetMode="External"/><Relationship Id="rId27" Type="http://schemas.openxmlformats.org/officeDocument/2006/relationships/hyperlink" Target="https://www.vanhool.com/en/vehicles/public-transport" TargetMode="External"/><Relationship Id="rId30" Type="http://schemas.openxmlformats.org/officeDocument/2006/relationships/hyperlink" Target="https://www.alstom.com/solutions/rolling-stock" TargetMode="External"/><Relationship Id="rId35" Type="http://schemas.openxmlformats.org/officeDocument/2006/relationships/hyperlink" Target="https://www.sor.cz/en/bus/" TargetMode="External"/><Relationship Id="rId43" Type="http://schemas.openxmlformats.org/officeDocument/2006/relationships/hyperlink" Target="https://ikarus.hu/en/ikarus-120e/" TargetMode="External"/><Relationship Id="rId48" Type="http://schemas.openxmlformats.org/officeDocument/2006/relationships/hyperlink" Target="https://astrabus.ro/produse/" TargetMode="External"/><Relationship Id="rId8" Type="http://schemas.openxmlformats.org/officeDocument/2006/relationships/hyperlink" Target="http://bus.ck.ua/avtobus.html" TargetMode="External"/><Relationship Id="rId3" Type="http://schemas.openxmlformats.org/officeDocument/2006/relationships/hyperlink" Target="https://tatra-yug.com.ua/kontakti/" TargetMode="External"/><Relationship Id="rId12" Type="http://schemas.openxmlformats.org/officeDocument/2006/relationships/hyperlink" Target="https://www.setra-bus.com/en_DE/home.html" TargetMode="External"/><Relationship Id="rId17" Type="http://schemas.openxmlformats.org/officeDocument/2006/relationships/hyperlink" Target="https://www.newag.pl/nasza-oferta/tramwaje/" TargetMode="External"/><Relationship Id="rId25" Type="http://schemas.openxmlformats.org/officeDocument/2006/relationships/hyperlink" Target="https://www.ebusco.com/electric-buses/" TargetMode="External"/><Relationship Id="rId33" Type="http://schemas.openxmlformats.org/officeDocument/2006/relationships/hyperlink" Target="https://www.hess-ag.ch/services/buses/lightram.html?L=2" TargetMode="External"/><Relationship Id="rId38" Type="http://schemas.openxmlformats.org/officeDocument/2006/relationships/hyperlink" Target="https://irizar-emobility.com/en/vehicles/irizar-ie-bus" TargetMode="External"/><Relationship Id="rId46" Type="http://schemas.openxmlformats.org/officeDocument/2006/relationships/hyperlink" Target="https://itebusandtruck.hu/jarmuveink/" TargetMode="External"/><Relationship Id="rId20" Type="http://schemas.openxmlformats.org/officeDocument/2006/relationships/hyperlink" Target="https://autosan.pl/autobusy/" TargetMode="External"/><Relationship Id="rId41" Type="http://schemas.openxmlformats.org/officeDocument/2006/relationships/hyperlink" Target="https://www.industriaitalianaautobus.co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45EF7-03F7-5F4E-9561-79DC88D58C0D}">
  <dimension ref="A2:N19"/>
  <sheetViews>
    <sheetView workbookViewId="0">
      <selection activeCell="B10" sqref="B10"/>
    </sheetView>
  </sheetViews>
  <sheetFormatPr baseColWidth="10" defaultRowHeight="13"/>
  <sheetData>
    <row r="2" spans="1:14" ht="23">
      <c r="B2" s="316" t="s">
        <v>1004</v>
      </c>
    </row>
    <row r="3" spans="1:14" ht="30">
      <c r="A3" s="351" t="s">
        <v>1003</v>
      </c>
      <c r="B3" s="352" t="s">
        <v>1002</v>
      </c>
    </row>
    <row r="4" spans="1:14" ht="18">
      <c r="A4" s="355">
        <v>0</v>
      </c>
      <c r="B4" s="354" t="s">
        <v>1026</v>
      </c>
      <c r="C4" s="353"/>
      <c r="D4" s="353"/>
      <c r="E4" s="353"/>
      <c r="F4" s="353"/>
      <c r="G4" s="353"/>
      <c r="H4" s="353"/>
      <c r="I4" s="353"/>
      <c r="J4" s="353"/>
      <c r="K4" s="353"/>
      <c r="L4" s="353"/>
      <c r="M4" s="353"/>
      <c r="N4" s="353"/>
    </row>
    <row r="5" spans="1:14" ht="18">
      <c r="A5" s="315">
        <v>1</v>
      </c>
      <c r="B5" s="318" t="str">
        <f>'1. No. tram syst. in Europe'!A2</f>
        <v>1. Number of cities with tram systems in Europe (as of 01.01.2023)</v>
      </c>
    </row>
    <row r="6" spans="1:14" ht="18">
      <c r="A6" s="315">
        <v>2</v>
      </c>
      <c r="B6" s="318" t="s">
        <v>1039</v>
      </c>
    </row>
    <row r="7" spans="1:14" ht="18">
      <c r="A7" s="355">
        <v>3</v>
      </c>
      <c r="B7" s="318" t="s">
        <v>1036</v>
      </c>
    </row>
    <row r="8" spans="1:14" ht="18">
      <c r="A8" s="315">
        <v>4</v>
      </c>
      <c r="B8" s="318" t="s">
        <v>1040</v>
      </c>
    </row>
    <row r="9" spans="1:14" ht="18">
      <c r="A9" s="315">
        <v>5</v>
      </c>
      <c r="B9" s="318" t="s">
        <v>1044</v>
      </c>
    </row>
    <row r="10" spans="1:14" ht="18">
      <c r="A10" s="355">
        <v>6</v>
      </c>
      <c r="B10" s="318" t="s">
        <v>1217</v>
      </c>
    </row>
    <row r="11" spans="1:14" ht="18">
      <c r="A11" s="315">
        <v>7</v>
      </c>
      <c r="B11" s="318" t="s">
        <v>1058</v>
      </c>
    </row>
    <row r="12" spans="1:14" ht="18">
      <c r="A12" s="315">
        <v>8</v>
      </c>
      <c r="B12" s="318" t="s">
        <v>1070</v>
      </c>
    </row>
    <row r="13" spans="1:14" ht="18">
      <c r="A13" s="355">
        <v>9</v>
      </c>
      <c r="B13" s="319" t="s">
        <v>1216</v>
      </c>
    </row>
    <row r="14" spans="1:14" ht="18">
      <c r="A14" s="315">
        <v>10</v>
      </c>
      <c r="B14" s="320" t="s">
        <v>1134</v>
      </c>
    </row>
    <row r="15" spans="1:14" ht="18">
      <c r="A15" s="315">
        <v>11</v>
      </c>
      <c r="B15" s="319" t="s">
        <v>1148</v>
      </c>
    </row>
    <row r="16" spans="1:14" ht="18">
      <c r="A16" s="355">
        <v>12</v>
      </c>
      <c r="B16" s="320" t="s">
        <v>1149</v>
      </c>
    </row>
    <row r="17" spans="1:2" ht="18">
      <c r="A17" s="315">
        <v>13</v>
      </c>
      <c r="B17" s="321" t="s">
        <v>1155</v>
      </c>
    </row>
    <row r="18" spans="1:2" ht="18">
      <c r="A18" s="315">
        <v>14</v>
      </c>
      <c r="B18" s="319" t="s">
        <v>1164</v>
      </c>
    </row>
    <row r="19" spans="1:2" ht="18">
      <c r="A19" s="355">
        <v>15</v>
      </c>
      <c r="B19" s="318" t="s">
        <v>1291</v>
      </c>
    </row>
  </sheetData>
  <hyperlinks>
    <hyperlink ref="B7" location="'3. No. troll. syst. in Europe'!A1" display="3. Number of cities with trolleybus systems in Europe (as of 01.01.2023)" xr:uid="{579D66B0-8E32-D343-8E67-C8BE3FE69E9A}"/>
    <hyperlink ref="B8" location="'4.Char. of trol. syst. in Europ'!A1" display="4. Characteristics of trolleybus systems in Europe (as of 01.01.2023)" xr:uid="{E4251C60-5B5C-2E4F-A436-2D146D7659A2}"/>
    <hyperlink ref="B9" location="'5. PT of Ukrainian cities'!A1" display="5. List of Ukrainian cities with existing electric and other public transport systems (as of 01.01.2023)" xr:uid="{EAA3233E-9473-5443-9C00-5DFDFD014C58}"/>
    <hyperlink ref="B10" location="'6. Contacts of transport CE'!A1" display="6. Contact information of Ukrainian electric transport communal enterprises (as of 01.01.2022)" xr:uid="{3ACCCC16-081E-1848-9634-6BCBF6E1893A}"/>
    <hyperlink ref="B11" location="'7. Tram systems of Ukraine'!A1" display="7. List and characteristics of tram systems in Ukraine by city (as of 01.01.2021)" xr:uid="{151A8332-24A0-7343-AB88-7BEAB12524B6}"/>
    <hyperlink ref="B12" location="'8. Trolleybus syst. of Ukraine'!A1" display="8. List and characteristics of trolleybus systems in Ukraine by city (as of 01.01.2021)" xr:uid="{6E729515-B5A7-6A43-AFF0-7CF3255054F5}"/>
    <hyperlink ref="B13" location="'9. Infr. of the UA ET CE 2020'!A1" display="9. Infrastructure of Ukrainian electric transport communal enterprises (as of 01.01.2021)" xr:uid="{0D57AC29-70B6-C64E-B75A-FD2B271E6C0B}"/>
    <hyperlink ref="B15" location="'11. Troll. rolling stock 2021'!A1" display="11. Inventory rolling stock of trolleybuses in Ukrainian cities as of January 01, 2022 with analysis of its changes in 2021" xr:uid="{01889898-867B-0D4A-B926-2D7D31249F47}"/>
    <hyperlink ref="B16" location="'12. Age of trams in UA 2020'!A1" display="12. Age of tramcars in Ukrainian cities as of 01.01.2021" xr:uid="{760523CD-F5CE-1E45-BD4C-70A9CDC66BFA}"/>
    <hyperlink ref="B17" location="'13. Age of troll. in UA 2020'!A1" display="13. Age of trolleybuses in Ukrainian cities as of 01.01.2021" xr:uid="{8C01E3B9-AA0D-F24C-9C10-DD6F062E57E4}"/>
    <hyperlink ref="B18" location="'14. KPI of the UA ET CE in 2019'!A1" display="14. Rating indicators of financial and operational performance of Ukrainian municipal electric transport enterprises in 2019" xr:uid="{AA484258-1FD7-2643-8B52-894073AA48BF}"/>
    <hyperlink ref="B19" location="'15. Manufacturers'!A1" display="15. Manufacturers of public transport rolling stock" xr:uid="{53AC2D8C-9DC3-9149-A038-84DC093FC25D}"/>
    <hyperlink ref="B5" location="'1. No. tram syst. in Europe'!A1" display="'1. No. tram syst. in Europe'!A1" xr:uid="{3F2953B8-58AC-E247-8BCC-62ECB12D0FCD}"/>
    <hyperlink ref="B6" location="'2. Char. of tram syst. in Europ'!A1" display="2. Characteristics of tram systems in Europe (as of 01.01.2023)" xr:uid="{395F1DA6-4CFF-1344-8B77-FF19EEF5256B}"/>
    <hyperlink ref="B14" location="'10. Tram rolling stock in 2021'!A1" display="10. Inventory rolling stock of tramcars in Ukrainian cities as of 01.01.2022 with analysis of its changes in 2021" xr:uid="{10F09613-93F7-3D49-B8D9-D4052F1DDD17}"/>
    <hyperlink ref="B4" location="'About DB, list of abbreviations'!A1" display="About this database, list of abbreviations" xr:uid="{9A7F60F7-C4EC-AA4A-952A-17D6567F91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DAD0-3FD1-A142-9271-A75CF240AB79}">
  <dimension ref="A6:C24"/>
  <sheetViews>
    <sheetView workbookViewId="0">
      <selection activeCell="B23" sqref="B23"/>
    </sheetView>
  </sheetViews>
  <sheetFormatPr baseColWidth="10" defaultRowHeight="13"/>
  <sheetData>
    <row r="6" spans="1:3" ht="18">
      <c r="A6" s="334" t="s">
        <v>1005</v>
      </c>
      <c r="B6" s="315"/>
      <c r="C6" s="315"/>
    </row>
    <row r="7" spans="1:3" ht="18">
      <c r="A7" s="315"/>
      <c r="B7" s="315"/>
      <c r="C7" s="315"/>
    </row>
    <row r="8" spans="1:3" ht="18">
      <c r="A8" s="335" t="s">
        <v>1006</v>
      </c>
      <c r="B8" s="315"/>
      <c r="C8" s="315"/>
    </row>
    <row r="9" spans="1:3" ht="18">
      <c r="A9" s="336" t="s">
        <v>1007</v>
      </c>
      <c r="B9" s="315"/>
      <c r="C9" s="315"/>
    </row>
    <row r="10" spans="1:3" ht="18">
      <c r="A10" s="315"/>
      <c r="B10" s="315"/>
      <c r="C10" s="315"/>
    </row>
    <row r="11" spans="1:3" ht="18">
      <c r="A11" s="315"/>
      <c r="B11" s="315"/>
      <c r="C11" s="315"/>
    </row>
    <row r="12" spans="1:3" ht="18">
      <c r="A12" s="315"/>
      <c r="B12" s="315"/>
      <c r="C12" s="315"/>
    </row>
    <row r="13" spans="1:3" ht="18">
      <c r="A13" s="334" t="s">
        <v>1008</v>
      </c>
      <c r="B13" s="315"/>
      <c r="C13" s="315"/>
    </row>
    <row r="14" spans="1:3" ht="18">
      <c r="A14" s="315"/>
      <c r="B14" s="315"/>
      <c r="C14" s="315"/>
    </row>
    <row r="15" spans="1:3" ht="18">
      <c r="A15" s="335" t="s">
        <v>1009</v>
      </c>
      <c r="B15" s="335" t="s">
        <v>1010</v>
      </c>
      <c r="C15" s="315"/>
    </row>
    <row r="16" spans="1:3" ht="18">
      <c r="A16" s="335" t="s">
        <v>1011</v>
      </c>
      <c r="B16" s="335" t="s">
        <v>1012</v>
      </c>
      <c r="C16" s="315"/>
    </row>
    <row r="17" spans="1:3" ht="18">
      <c r="A17" s="335" t="s">
        <v>1014</v>
      </c>
      <c r="B17" s="335" t="s">
        <v>1013</v>
      </c>
      <c r="C17" s="315"/>
    </row>
    <row r="18" spans="1:3" ht="18">
      <c r="A18" s="335" t="s">
        <v>1015</v>
      </c>
      <c r="B18" s="335" t="s">
        <v>1016</v>
      </c>
      <c r="C18" s="315"/>
    </row>
    <row r="19" spans="1:3" ht="18">
      <c r="A19" s="335" t="s">
        <v>1017</v>
      </c>
      <c r="B19" s="335" t="s">
        <v>1018</v>
      </c>
      <c r="C19" s="315"/>
    </row>
    <row r="20" spans="1:3" ht="18">
      <c r="A20" s="335" t="s">
        <v>1001</v>
      </c>
      <c r="B20" s="356" t="s">
        <v>1019</v>
      </c>
      <c r="C20" s="315"/>
    </row>
    <row r="21" spans="1:3" ht="18">
      <c r="A21" s="315" t="s">
        <v>1021</v>
      </c>
      <c r="B21" s="315" t="s">
        <v>1020</v>
      </c>
      <c r="C21" s="315"/>
    </row>
    <row r="22" spans="1:3" ht="18">
      <c r="A22" s="315" t="s">
        <v>1358</v>
      </c>
      <c r="B22" s="315" t="s">
        <v>1359</v>
      </c>
      <c r="C22" s="315"/>
    </row>
    <row r="23" spans="1:3" ht="18">
      <c r="A23" s="315" t="s">
        <v>1023</v>
      </c>
      <c r="B23" s="315" t="s">
        <v>1022</v>
      </c>
      <c r="C23" s="315"/>
    </row>
    <row r="24" spans="1:3" ht="18">
      <c r="A24" s="315" t="s">
        <v>1095</v>
      </c>
      <c r="B24" s="315" t="s">
        <v>1096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699"/>
  <sheetViews>
    <sheetView workbookViewId="0">
      <selection activeCell="E34" sqref="E34"/>
    </sheetView>
  </sheetViews>
  <sheetFormatPr baseColWidth="10" defaultColWidth="12.6640625" defaultRowHeight="15.75" customHeight="1"/>
  <cols>
    <col min="1" max="1" width="8.1640625" customWidth="1"/>
    <col min="2" max="2" width="28.1640625" customWidth="1"/>
    <col min="3" max="3" width="29.6640625" customWidth="1"/>
    <col min="4" max="4" width="23.33203125" customWidth="1"/>
    <col min="8" max="8" width="20.6640625" customWidth="1"/>
    <col min="9" max="9" width="29.5" customWidth="1"/>
    <col min="10" max="10" width="32.5" customWidth="1"/>
    <col min="12" max="12" width="14.1640625" customWidth="1"/>
    <col min="17" max="17" width="16.5" customWidth="1"/>
  </cols>
  <sheetData>
    <row r="1" spans="1:25" ht="18">
      <c r="A1" s="322" t="s">
        <v>1004</v>
      </c>
    </row>
    <row r="2" spans="1:25" ht="27.75" customHeight="1">
      <c r="A2" s="333" t="s">
        <v>1024</v>
      </c>
      <c r="C2" s="2"/>
      <c r="D2" s="2"/>
      <c r="E2" s="3"/>
      <c r="F2" s="3"/>
      <c r="G2" s="3"/>
      <c r="H2" s="4"/>
      <c r="I2" s="4"/>
      <c r="J2" s="4"/>
      <c r="K2" s="5"/>
      <c r="L2" s="4"/>
      <c r="M2" s="4"/>
      <c r="N2" s="4"/>
      <c r="O2" s="4"/>
      <c r="P2" s="4"/>
      <c r="Q2" s="4"/>
      <c r="R2" s="3"/>
      <c r="S2" s="3"/>
      <c r="T2" s="3"/>
      <c r="U2" s="3"/>
      <c r="V2" s="3"/>
      <c r="W2" s="3"/>
      <c r="X2" s="3"/>
      <c r="Y2" s="3"/>
    </row>
    <row r="3" spans="1:25" ht="25" customHeight="1">
      <c r="A3" s="404" t="s">
        <v>1003</v>
      </c>
      <c r="B3" s="405" t="s">
        <v>0</v>
      </c>
      <c r="C3" s="405" t="s">
        <v>1</v>
      </c>
      <c r="D3" s="406" t="s">
        <v>1025</v>
      </c>
      <c r="E3" s="3"/>
      <c r="F3" s="2"/>
      <c r="G3" s="3"/>
      <c r="H3" s="3"/>
      <c r="I3" s="3"/>
      <c r="J3" s="3"/>
      <c r="K3" s="3"/>
      <c r="L3" s="3"/>
      <c r="M3" s="3"/>
      <c r="N3" s="3"/>
      <c r="O3" s="3"/>
      <c r="P3" s="3"/>
      <c r="Q3" s="3"/>
      <c r="R3" s="3"/>
      <c r="S3" s="3"/>
      <c r="T3" s="6"/>
      <c r="U3" s="7"/>
      <c r="V3" s="3"/>
      <c r="W3" s="3"/>
      <c r="X3" s="3"/>
      <c r="Y3" s="3"/>
    </row>
    <row r="4" spans="1:25" ht="14">
      <c r="A4" s="401">
        <v>1</v>
      </c>
      <c r="B4" s="9" t="s">
        <v>2</v>
      </c>
      <c r="C4" s="9" t="s">
        <v>3</v>
      </c>
      <c r="D4" s="402">
        <v>5</v>
      </c>
      <c r="E4" s="3"/>
      <c r="F4" s="10"/>
      <c r="G4" s="3"/>
      <c r="H4" s="3"/>
      <c r="I4" s="3"/>
      <c r="J4" s="3"/>
      <c r="K4" s="3"/>
      <c r="L4" s="3"/>
      <c r="M4" s="3"/>
      <c r="N4" s="3"/>
      <c r="O4" s="3"/>
      <c r="P4" s="3"/>
      <c r="Q4" s="3"/>
      <c r="R4" s="3"/>
      <c r="S4" s="3"/>
      <c r="T4" s="6"/>
      <c r="U4" s="11"/>
      <c r="V4" s="3"/>
      <c r="W4" s="3"/>
      <c r="X4" s="3"/>
      <c r="Y4" s="3"/>
    </row>
    <row r="5" spans="1:25" ht="14">
      <c r="A5" s="401">
        <v>2</v>
      </c>
      <c r="B5" s="9" t="s">
        <v>4</v>
      </c>
      <c r="C5" s="9" t="s">
        <v>5</v>
      </c>
      <c r="D5" s="402">
        <v>4</v>
      </c>
      <c r="E5" s="3"/>
      <c r="F5" s="10"/>
      <c r="G5" s="3"/>
      <c r="H5" s="3"/>
      <c r="I5" s="3"/>
      <c r="J5" s="3"/>
      <c r="K5" s="3"/>
      <c r="L5" s="3"/>
      <c r="M5" s="3"/>
      <c r="N5" s="3"/>
      <c r="O5" s="3"/>
      <c r="P5" s="3"/>
      <c r="Q5" s="3"/>
      <c r="R5" s="3"/>
      <c r="S5" s="3"/>
      <c r="T5" s="6"/>
      <c r="U5" s="7"/>
      <c r="V5" s="3"/>
      <c r="W5" s="3"/>
      <c r="X5" s="3"/>
      <c r="Y5" s="3"/>
    </row>
    <row r="6" spans="1:25" ht="14">
      <c r="A6" s="401">
        <v>3</v>
      </c>
      <c r="B6" s="9" t="s">
        <v>6</v>
      </c>
      <c r="C6" s="9" t="s">
        <v>7</v>
      </c>
      <c r="D6" s="402">
        <v>5</v>
      </c>
      <c r="E6" s="3"/>
      <c r="F6" s="10"/>
      <c r="G6" s="3"/>
      <c r="H6" s="3"/>
      <c r="I6" s="3"/>
      <c r="J6" s="3"/>
      <c r="K6" s="3"/>
      <c r="L6" s="3"/>
      <c r="M6" s="3"/>
      <c r="N6" s="3"/>
      <c r="O6" s="3"/>
      <c r="P6" s="3"/>
      <c r="Q6" s="3"/>
      <c r="R6" s="3"/>
      <c r="S6" s="3"/>
      <c r="T6" s="6"/>
      <c r="U6" s="7"/>
      <c r="V6" s="3"/>
      <c r="W6" s="3"/>
      <c r="X6" s="3"/>
      <c r="Y6" s="3"/>
    </row>
    <row r="7" spans="1:25" ht="14">
      <c r="A7" s="401">
        <v>4</v>
      </c>
      <c r="B7" s="9" t="s">
        <v>8</v>
      </c>
      <c r="C7" s="12" t="s">
        <v>9</v>
      </c>
      <c r="D7" s="402">
        <v>1</v>
      </c>
      <c r="E7" s="3"/>
      <c r="F7" s="10"/>
      <c r="G7" s="3"/>
      <c r="H7" s="3"/>
      <c r="I7" s="3"/>
      <c r="J7" s="3"/>
      <c r="K7" s="3"/>
      <c r="L7" s="3"/>
      <c r="M7" s="3"/>
      <c r="N7" s="3"/>
      <c r="O7" s="3"/>
      <c r="P7" s="3"/>
      <c r="Q7" s="3"/>
      <c r="R7" s="3"/>
      <c r="S7" s="3"/>
      <c r="T7" s="6"/>
      <c r="U7" s="7"/>
      <c r="V7" s="3"/>
      <c r="W7" s="3"/>
      <c r="X7" s="3"/>
      <c r="Y7" s="3"/>
    </row>
    <row r="8" spans="1:25" ht="14">
      <c r="A8" s="401">
        <v>5</v>
      </c>
      <c r="B8" s="9" t="s">
        <v>10</v>
      </c>
      <c r="C8" s="9" t="s">
        <v>11</v>
      </c>
      <c r="D8" s="402">
        <v>1</v>
      </c>
      <c r="E8" s="3"/>
      <c r="F8" s="10"/>
      <c r="G8" s="3"/>
      <c r="H8" s="3"/>
      <c r="I8" s="3"/>
      <c r="J8" s="3"/>
      <c r="K8" s="3"/>
      <c r="L8" s="3"/>
      <c r="M8" s="3"/>
      <c r="N8" s="3"/>
      <c r="O8" s="3"/>
      <c r="P8" s="3"/>
      <c r="Q8" s="3"/>
      <c r="R8" s="3"/>
      <c r="S8" s="3"/>
      <c r="T8" s="6"/>
      <c r="U8" s="7"/>
      <c r="V8" s="3"/>
      <c r="W8" s="3"/>
      <c r="X8" s="3"/>
      <c r="Y8" s="3"/>
    </row>
    <row r="9" spans="1:25" ht="14">
      <c r="A9" s="401">
        <v>6</v>
      </c>
      <c r="B9" s="9" t="s">
        <v>12</v>
      </c>
      <c r="C9" s="9" t="s">
        <v>13</v>
      </c>
      <c r="D9" s="402">
        <v>2</v>
      </c>
      <c r="E9" s="3"/>
      <c r="F9" s="10"/>
      <c r="G9" s="3"/>
      <c r="H9" s="3"/>
      <c r="I9" s="3"/>
      <c r="J9" s="3"/>
      <c r="K9" s="3"/>
      <c r="L9" s="3"/>
      <c r="M9" s="3"/>
      <c r="N9" s="3"/>
      <c r="O9" s="3"/>
      <c r="P9" s="3"/>
      <c r="Q9" s="3"/>
      <c r="R9" s="3"/>
      <c r="S9" s="3"/>
      <c r="T9" s="6"/>
      <c r="U9" s="7"/>
      <c r="V9" s="3"/>
      <c r="W9" s="3"/>
      <c r="X9" s="3"/>
      <c r="Y9" s="3"/>
    </row>
    <row r="10" spans="1:25" ht="14">
      <c r="A10" s="401">
        <v>7</v>
      </c>
      <c r="B10" s="9" t="s">
        <v>14</v>
      </c>
      <c r="C10" s="9" t="s">
        <v>15</v>
      </c>
      <c r="D10" s="402">
        <v>7</v>
      </c>
      <c r="E10" s="3"/>
      <c r="F10" s="10"/>
      <c r="G10" s="3"/>
      <c r="H10" s="3"/>
      <c r="I10" s="3"/>
      <c r="J10" s="3"/>
      <c r="K10" s="3"/>
      <c r="L10" s="3"/>
      <c r="M10" s="3"/>
      <c r="N10" s="3"/>
      <c r="O10" s="3"/>
      <c r="P10" s="3"/>
      <c r="Q10" s="3"/>
      <c r="R10" s="3"/>
      <c r="S10" s="3"/>
      <c r="T10" s="6"/>
      <c r="U10" s="7"/>
      <c r="V10" s="3"/>
      <c r="W10" s="3"/>
      <c r="X10" s="3"/>
      <c r="Y10" s="3"/>
    </row>
    <row r="11" spans="1:25" ht="14">
      <c r="A11" s="401">
        <v>8</v>
      </c>
      <c r="B11" s="9" t="s">
        <v>16</v>
      </c>
      <c r="C11" s="9" t="s">
        <v>17</v>
      </c>
      <c r="D11" s="402">
        <v>2</v>
      </c>
      <c r="E11" s="3"/>
      <c r="F11" s="10"/>
      <c r="G11" s="3"/>
      <c r="H11" s="3"/>
      <c r="I11" s="3"/>
      <c r="J11" s="3"/>
      <c r="K11" s="3"/>
      <c r="L11" s="3"/>
      <c r="M11" s="3"/>
      <c r="N11" s="3"/>
      <c r="O11" s="3"/>
      <c r="P11" s="3"/>
      <c r="Q11" s="3"/>
      <c r="R11" s="3"/>
      <c r="S11" s="3"/>
      <c r="T11" s="6"/>
      <c r="U11" s="7"/>
      <c r="V11" s="3"/>
      <c r="W11" s="3"/>
      <c r="X11" s="3"/>
      <c r="Y11" s="3"/>
    </row>
    <row r="12" spans="1:25" ht="14">
      <c r="A12" s="401">
        <v>9</v>
      </c>
      <c r="B12" s="9" t="s">
        <v>18</v>
      </c>
      <c r="C12" s="9" t="s">
        <v>19</v>
      </c>
      <c r="D12" s="402">
        <v>1</v>
      </c>
      <c r="E12" s="3"/>
      <c r="F12" s="10"/>
      <c r="G12" s="3"/>
      <c r="H12" s="3"/>
      <c r="I12" s="3"/>
      <c r="J12" s="3"/>
      <c r="K12" s="3"/>
      <c r="L12" s="3"/>
      <c r="M12" s="3"/>
      <c r="N12" s="3"/>
      <c r="O12" s="3"/>
      <c r="P12" s="3"/>
      <c r="Q12" s="3"/>
      <c r="R12" s="3"/>
      <c r="S12" s="3"/>
      <c r="T12" s="3"/>
      <c r="U12" s="3"/>
      <c r="V12" s="3"/>
      <c r="W12" s="3"/>
      <c r="X12" s="3"/>
      <c r="Y12" s="3"/>
    </row>
    <row r="13" spans="1:25" ht="14">
      <c r="A13" s="401">
        <v>10</v>
      </c>
      <c r="B13" s="9" t="s">
        <v>20</v>
      </c>
      <c r="C13" s="9" t="s">
        <v>21</v>
      </c>
      <c r="D13" s="402">
        <v>2</v>
      </c>
      <c r="E13" s="3"/>
      <c r="F13" s="10"/>
      <c r="G13" s="3"/>
      <c r="H13" s="3"/>
      <c r="I13" s="3"/>
      <c r="J13" s="3"/>
      <c r="K13" s="3"/>
      <c r="L13" s="3"/>
      <c r="M13" s="3"/>
      <c r="N13" s="3"/>
      <c r="O13" s="3"/>
      <c r="P13" s="3"/>
      <c r="Q13" s="3"/>
      <c r="R13" s="3"/>
      <c r="S13" s="3"/>
      <c r="T13" s="3"/>
      <c r="U13" s="3"/>
      <c r="V13" s="3"/>
      <c r="W13" s="3"/>
      <c r="X13" s="3"/>
      <c r="Y13" s="3"/>
    </row>
    <row r="14" spans="1:25" ht="14">
      <c r="A14" s="401">
        <v>11</v>
      </c>
      <c r="B14" s="9" t="s">
        <v>22</v>
      </c>
      <c r="C14" s="9" t="s">
        <v>23</v>
      </c>
      <c r="D14" s="402">
        <v>29</v>
      </c>
      <c r="E14" s="3"/>
      <c r="F14" s="10"/>
      <c r="G14" s="3"/>
      <c r="H14" s="3"/>
      <c r="I14" s="3"/>
      <c r="J14" s="3"/>
      <c r="K14" s="3"/>
      <c r="L14" s="3"/>
      <c r="M14" s="3"/>
      <c r="N14" s="3"/>
      <c r="O14" s="3"/>
      <c r="P14" s="3"/>
      <c r="Q14" s="3"/>
      <c r="R14" s="3"/>
      <c r="S14" s="3"/>
      <c r="T14" s="3"/>
      <c r="U14" s="3"/>
      <c r="V14" s="3"/>
      <c r="W14" s="3"/>
      <c r="X14" s="3"/>
      <c r="Y14" s="3"/>
    </row>
    <row r="15" spans="1:25" ht="14">
      <c r="A15" s="401">
        <v>12</v>
      </c>
      <c r="B15" s="9" t="s">
        <v>24</v>
      </c>
      <c r="C15" s="9" t="s">
        <v>25</v>
      </c>
      <c r="D15" s="402">
        <v>53</v>
      </c>
      <c r="E15" s="3"/>
      <c r="F15" s="10"/>
      <c r="G15" s="3"/>
      <c r="H15" s="3"/>
      <c r="I15" s="3"/>
      <c r="J15" s="3"/>
      <c r="K15" s="3"/>
      <c r="L15" s="3"/>
      <c r="M15" s="3"/>
      <c r="N15" s="3"/>
      <c r="O15" s="3"/>
      <c r="P15" s="3"/>
      <c r="Q15" s="3"/>
      <c r="R15" s="3"/>
      <c r="S15" s="3"/>
      <c r="T15" s="3"/>
      <c r="U15" s="3"/>
      <c r="V15" s="3"/>
      <c r="W15" s="3"/>
      <c r="X15" s="3"/>
      <c r="Y15" s="3"/>
    </row>
    <row r="16" spans="1:25" ht="14">
      <c r="A16" s="401">
        <v>13</v>
      </c>
      <c r="B16" s="9" t="s">
        <v>26</v>
      </c>
      <c r="C16" s="9" t="s">
        <v>27</v>
      </c>
      <c r="D16" s="402">
        <v>1</v>
      </c>
      <c r="E16" s="3"/>
      <c r="F16" s="10"/>
      <c r="G16" s="3"/>
      <c r="H16" s="3"/>
      <c r="I16" s="3"/>
      <c r="J16" s="3"/>
      <c r="K16" s="3"/>
      <c r="L16" s="3"/>
      <c r="M16" s="3"/>
      <c r="N16" s="3"/>
      <c r="O16" s="3"/>
      <c r="P16" s="3"/>
      <c r="Q16" s="3"/>
      <c r="R16" s="3"/>
      <c r="S16" s="3"/>
      <c r="T16" s="3"/>
      <c r="U16" s="3"/>
      <c r="V16" s="3"/>
      <c r="W16" s="3"/>
      <c r="X16" s="3"/>
      <c r="Y16" s="3"/>
    </row>
    <row r="17" spans="1:25" ht="14">
      <c r="A17" s="401">
        <v>14</v>
      </c>
      <c r="B17" s="9" t="s">
        <v>28</v>
      </c>
      <c r="C17" s="9" t="s">
        <v>29</v>
      </c>
      <c r="D17" s="402">
        <v>4</v>
      </c>
      <c r="E17" s="3"/>
      <c r="F17" s="10"/>
      <c r="G17" s="3"/>
      <c r="H17" s="3"/>
      <c r="I17" s="3"/>
      <c r="J17" s="3"/>
      <c r="K17" s="3"/>
      <c r="L17" s="3"/>
      <c r="M17" s="3"/>
      <c r="N17" s="3"/>
      <c r="O17" s="3"/>
      <c r="P17" s="3"/>
      <c r="Q17" s="3"/>
      <c r="R17" s="3"/>
      <c r="S17" s="3"/>
      <c r="T17" s="3"/>
      <c r="U17" s="3"/>
      <c r="V17" s="3"/>
      <c r="W17" s="3"/>
      <c r="X17" s="3"/>
      <c r="Y17" s="3"/>
    </row>
    <row r="18" spans="1:25" ht="14">
      <c r="A18" s="401">
        <v>15</v>
      </c>
      <c r="B18" s="9" t="s">
        <v>30</v>
      </c>
      <c r="C18" s="9" t="s">
        <v>31</v>
      </c>
      <c r="D18" s="402">
        <v>1</v>
      </c>
      <c r="E18" s="3"/>
      <c r="F18" s="10"/>
      <c r="G18" s="3"/>
      <c r="H18" s="3"/>
      <c r="I18" s="3"/>
      <c r="J18" s="3"/>
      <c r="K18" s="3"/>
      <c r="L18" s="3"/>
      <c r="M18" s="3"/>
      <c r="N18" s="3"/>
      <c r="O18" s="3"/>
      <c r="P18" s="3"/>
      <c r="Q18" s="3"/>
      <c r="R18" s="3"/>
      <c r="S18" s="3"/>
      <c r="T18" s="3"/>
      <c r="U18" s="3"/>
      <c r="V18" s="3"/>
      <c r="W18" s="3"/>
      <c r="X18" s="3"/>
      <c r="Y18" s="3"/>
    </row>
    <row r="19" spans="1:25" ht="14">
      <c r="A19" s="401">
        <v>16</v>
      </c>
      <c r="B19" s="9" t="s">
        <v>32</v>
      </c>
      <c r="C19" s="9" t="s">
        <v>33</v>
      </c>
      <c r="D19" s="402">
        <v>13</v>
      </c>
      <c r="E19" s="3"/>
      <c r="F19" s="10"/>
      <c r="G19" s="3"/>
      <c r="H19" s="3"/>
      <c r="I19" s="3"/>
      <c r="J19" s="3"/>
      <c r="K19" s="3"/>
      <c r="L19" s="3"/>
      <c r="M19" s="3"/>
      <c r="N19" s="3"/>
      <c r="O19" s="3"/>
      <c r="P19" s="3"/>
      <c r="Q19" s="3"/>
      <c r="R19" s="3"/>
      <c r="S19" s="3"/>
      <c r="T19" s="3"/>
      <c r="U19" s="3"/>
      <c r="V19" s="3"/>
      <c r="W19" s="3"/>
      <c r="X19" s="3"/>
      <c r="Y19" s="3"/>
    </row>
    <row r="20" spans="1:25" ht="14">
      <c r="A20" s="401">
        <v>17</v>
      </c>
      <c r="B20" s="9" t="s">
        <v>34</v>
      </c>
      <c r="C20" s="9" t="s">
        <v>35</v>
      </c>
      <c r="D20" s="402">
        <v>3</v>
      </c>
      <c r="E20" s="3"/>
      <c r="F20" s="10"/>
      <c r="G20" s="3"/>
      <c r="H20" s="3"/>
      <c r="I20" s="3"/>
      <c r="J20" s="3"/>
      <c r="K20" s="3"/>
      <c r="L20" s="3"/>
      <c r="M20" s="3"/>
      <c r="N20" s="3"/>
      <c r="O20" s="3"/>
      <c r="P20" s="3"/>
      <c r="Q20" s="3"/>
      <c r="R20" s="3"/>
      <c r="S20" s="3"/>
      <c r="T20" s="3"/>
      <c r="U20" s="3"/>
      <c r="V20" s="3"/>
      <c r="W20" s="3"/>
      <c r="X20" s="3"/>
      <c r="Y20" s="3"/>
    </row>
    <row r="21" spans="1:25" ht="14">
      <c r="A21" s="401">
        <v>18</v>
      </c>
      <c r="B21" s="9" t="s">
        <v>36</v>
      </c>
      <c r="C21" s="9" t="s">
        <v>37</v>
      </c>
      <c r="D21" s="402">
        <v>1</v>
      </c>
      <c r="E21" s="3"/>
      <c r="F21" s="10"/>
      <c r="G21" s="3"/>
      <c r="H21" s="3"/>
      <c r="I21" s="3"/>
      <c r="J21" s="3"/>
      <c r="K21" s="3"/>
      <c r="L21" s="3"/>
      <c r="M21" s="3"/>
      <c r="N21" s="3"/>
      <c r="O21" s="3"/>
      <c r="P21" s="3"/>
      <c r="Q21" s="3"/>
      <c r="R21" s="3"/>
      <c r="S21" s="3"/>
      <c r="T21" s="3"/>
      <c r="U21" s="3"/>
      <c r="V21" s="3"/>
      <c r="W21" s="3"/>
      <c r="X21" s="3"/>
      <c r="Y21" s="3"/>
    </row>
    <row r="22" spans="1:25" ht="14">
      <c r="A22" s="401">
        <v>19</v>
      </c>
      <c r="B22" s="9" t="s">
        <v>38</v>
      </c>
      <c r="C22" s="9" t="s">
        <v>39</v>
      </c>
      <c r="D22" s="402">
        <v>4</v>
      </c>
      <c r="E22" s="3"/>
      <c r="F22" s="10"/>
      <c r="G22" s="3"/>
      <c r="H22" s="3"/>
      <c r="I22" s="3"/>
      <c r="J22" s="3"/>
      <c r="K22" s="3"/>
      <c r="L22" s="3"/>
      <c r="M22" s="3"/>
      <c r="N22" s="3"/>
      <c r="O22" s="3"/>
      <c r="P22" s="3"/>
      <c r="Q22" s="3"/>
      <c r="R22" s="3"/>
      <c r="S22" s="3"/>
      <c r="T22" s="3"/>
      <c r="U22" s="3"/>
      <c r="V22" s="3"/>
      <c r="W22" s="3"/>
      <c r="X22" s="3"/>
      <c r="Y22" s="3"/>
    </row>
    <row r="23" spans="1:25" ht="14">
      <c r="A23" s="401">
        <v>20</v>
      </c>
      <c r="B23" s="9" t="s">
        <v>40</v>
      </c>
      <c r="C23" s="9" t="s">
        <v>41</v>
      </c>
      <c r="D23" s="402">
        <v>3</v>
      </c>
      <c r="E23" s="3"/>
      <c r="F23" s="10"/>
      <c r="G23" s="3"/>
      <c r="H23" s="3"/>
      <c r="I23" s="3"/>
      <c r="J23" s="3"/>
      <c r="K23" s="3"/>
      <c r="L23" s="3"/>
      <c r="M23" s="3"/>
      <c r="N23" s="3"/>
      <c r="O23" s="3"/>
      <c r="P23" s="3"/>
      <c r="Q23" s="3"/>
      <c r="R23" s="3"/>
      <c r="S23" s="3"/>
      <c r="T23" s="3"/>
      <c r="U23" s="3"/>
      <c r="V23" s="3"/>
      <c r="W23" s="3"/>
      <c r="X23" s="3"/>
      <c r="Y23" s="3"/>
    </row>
    <row r="24" spans="1:25" ht="14">
      <c r="A24" s="401">
        <v>21</v>
      </c>
      <c r="B24" s="9" t="s">
        <v>42</v>
      </c>
      <c r="C24" s="9" t="s">
        <v>43</v>
      </c>
      <c r="D24" s="402">
        <v>15</v>
      </c>
      <c r="E24" s="3"/>
      <c r="F24" s="10"/>
      <c r="G24" s="3"/>
      <c r="H24" s="3"/>
      <c r="I24" s="3"/>
      <c r="J24" s="3"/>
      <c r="K24" s="3"/>
      <c r="L24" s="3"/>
      <c r="M24" s="3"/>
      <c r="N24" s="3"/>
      <c r="O24" s="3"/>
      <c r="P24" s="3"/>
      <c r="Q24" s="3"/>
      <c r="R24" s="3"/>
      <c r="S24" s="3"/>
      <c r="T24" s="3"/>
      <c r="U24" s="3"/>
      <c r="V24" s="3"/>
      <c r="W24" s="3"/>
      <c r="X24" s="3"/>
      <c r="Y24" s="3"/>
    </row>
    <row r="25" spans="1:25" ht="14">
      <c r="A25" s="401">
        <v>22</v>
      </c>
      <c r="B25" s="9" t="s">
        <v>44</v>
      </c>
      <c r="C25" s="9" t="s">
        <v>45</v>
      </c>
      <c r="D25" s="402">
        <v>4</v>
      </c>
      <c r="E25" s="3"/>
      <c r="F25" s="10"/>
      <c r="G25" s="3"/>
      <c r="H25" s="3"/>
      <c r="I25" s="3"/>
      <c r="J25" s="3"/>
      <c r="K25" s="3"/>
      <c r="L25" s="3"/>
      <c r="M25" s="3"/>
      <c r="N25" s="3"/>
      <c r="O25" s="3"/>
      <c r="P25" s="3"/>
      <c r="Q25" s="3"/>
      <c r="R25" s="3"/>
      <c r="S25" s="3"/>
      <c r="T25" s="3"/>
      <c r="U25" s="3"/>
      <c r="V25" s="3"/>
      <c r="W25" s="3"/>
      <c r="X25" s="3"/>
      <c r="Y25" s="3"/>
    </row>
    <row r="26" spans="1:25" ht="14">
      <c r="A26" s="401">
        <v>23</v>
      </c>
      <c r="B26" s="9" t="s">
        <v>46</v>
      </c>
      <c r="C26" s="9" t="s">
        <v>47</v>
      </c>
      <c r="D26" s="402">
        <v>11</v>
      </c>
      <c r="E26" s="3"/>
      <c r="F26" s="10"/>
      <c r="G26" s="3"/>
      <c r="H26" s="3"/>
      <c r="I26" s="3"/>
      <c r="J26" s="3"/>
      <c r="K26" s="3"/>
      <c r="L26" s="3"/>
      <c r="M26" s="3"/>
      <c r="N26" s="3"/>
      <c r="O26" s="3"/>
      <c r="P26" s="3"/>
      <c r="Q26" s="3"/>
      <c r="R26" s="3"/>
      <c r="S26" s="3"/>
      <c r="T26" s="3"/>
      <c r="U26" s="3"/>
      <c r="V26" s="3"/>
      <c r="W26" s="3"/>
      <c r="X26" s="3"/>
      <c r="Y26" s="3"/>
    </row>
    <row r="27" spans="1:25" ht="14">
      <c r="A27" s="401">
        <v>24</v>
      </c>
      <c r="B27" s="9" t="s">
        <v>48</v>
      </c>
      <c r="C27" s="9" t="s">
        <v>49</v>
      </c>
      <c r="D27" s="402">
        <v>1</v>
      </c>
      <c r="E27" s="3"/>
      <c r="F27" s="10"/>
      <c r="G27" s="3"/>
      <c r="H27" s="3"/>
      <c r="I27" s="3"/>
      <c r="J27" s="3"/>
      <c r="K27" s="3"/>
      <c r="L27" s="3"/>
      <c r="M27" s="3"/>
      <c r="N27" s="3"/>
      <c r="O27" s="3"/>
      <c r="P27" s="3"/>
      <c r="Q27" s="3"/>
      <c r="R27" s="3"/>
      <c r="S27" s="3"/>
      <c r="T27" s="3"/>
      <c r="U27" s="3"/>
      <c r="V27" s="3"/>
      <c r="W27" s="3"/>
      <c r="X27" s="3"/>
      <c r="Y27" s="3"/>
    </row>
    <row r="28" spans="1:25" ht="14">
      <c r="A28" s="401">
        <v>25</v>
      </c>
      <c r="B28" s="9" t="s">
        <v>50</v>
      </c>
      <c r="C28" s="9" t="s">
        <v>51</v>
      </c>
      <c r="D28" s="402">
        <v>3</v>
      </c>
      <c r="E28" s="3"/>
      <c r="F28" s="10"/>
      <c r="G28" s="3"/>
      <c r="H28" s="3"/>
      <c r="I28" s="3"/>
      <c r="J28" s="3"/>
      <c r="K28" s="3"/>
      <c r="L28" s="3"/>
      <c r="M28" s="3"/>
      <c r="N28" s="3"/>
      <c r="O28" s="3"/>
      <c r="P28" s="3"/>
      <c r="Q28" s="3"/>
      <c r="R28" s="3"/>
      <c r="S28" s="3"/>
      <c r="T28" s="3"/>
      <c r="U28" s="3"/>
      <c r="V28" s="3"/>
      <c r="W28" s="3"/>
      <c r="X28" s="3"/>
      <c r="Y28" s="3"/>
    </row>
    <row r="29" spans="1:25" ht="14">
      <c r="A29" s="401">
        <v>26</v>
      </c>
      <c r="B29" s="9" t="s">
        <v>52</v>
      </c>
      <c r="C29" s="9" t="s">
        <v>53</v>
      </c>
      <c r="D29" s="402">
        <v>14</v>
      </c>
      <c r="E29" s="3"/>
      <c r="F29" s="10"/>
      <c r="G29" s="3"/>
      <c r="H29" s="3"/>
      <c r="I29" s="3"/>
      <c r="J29" s="3"/>
      <c r="K29" s="3"/>
      <c r="L29" s="3"/>
      <c r="M29" s="3"/>
      <c r="N29" s="3"/>
      <c r="O29" s="3"/>
      <c r="P29" s="3"/>
      <c r="Q29" s="3"/>
      <c r="R29" s="3"/>
      <c r="S29" s="3"/>
      <c r="T29" s="3"/>
      <c r="U29" s="3"/>
      <c r="V29" s="3"/>
      <c r="W29" s="3"/>
      <c r="X29" s="3"/>
      <c r="Y29" s="3"/>
    </row>
    <row r="30" spans="1:25" ht="14">
      <c r="A30" s="401">
        <v>27</v>
      </c>
      <c r="B30" s="8" t="s">
        <v>54</v>
      </c>
      <c r="C30" s="8" t="s">
        <v>55</v>
      </c>
      <c r="D30" s="402">
        <v>4</v>
      </c>
      <c r="E30" s="3"/>
      <c r="F30" s="10"/>
      <c r="G30" s="3"/>
      <c r="H30" s="3"/>
      <c r="I30" s="3"/>
      <c r="J30" s="3"/>
      <c r="K30" s="3"/>
      <c r="L30" s="3"/>
      <c r="M30" s="3"/>
      <c r="N30" s="3"/>
      <c r="O30" s="3"/>
      <c r="P30" s="3"/>
      <c r="Q30" s="3"/>
      <c r="R30" s="3"/>
      <c r="S30" s="3"/>
      <c r="T30" s="3"/>
      <c r="U30" s="3"/>
      <c r="V30" s="3"/>
      <c r="W30" s="3"/>
      <c r="X30" s="3"/>
      <c r="Y30" s="3"/>
    </row>
    <row r="31" spans="1:25" ht="14">
      <c r="A31" s="401">
        <v>28</v>
      </c>
      <c r="B31" s="8" t="s">
        <v>56</v>
      </c>
      <c r="C31" s="8" t="s">
        <v>57</v>
      </c>
      <c r="D31" s="402">
        <v>6</v>
      </c>
      <c r="E31" s="3"/>
      <c r="F31" s="10"/>
      <c r="G31" s="3"/>
      <c r="H31" s="3"/>
      <c r="I31" s="3"/>
      <c r="J31" s="3"/>
      <c r="K31" s="3"/>
      <c r="L31" s="3"/>
      <c r="M31" s="3"/>
      <c r="N31" s="3"/>
      <c r="O31" s="3"/>
      <c r="P31" s="3"/>
      <c r="Q31" s="3"/>
      <c r="R31" s="3"/>
      <c r="S31" s="3"/>
      <c r="T31" s="3"/>
      <c r="U31" s="3"/>
      <c r="V31" s="3"/>
      <c r="W31" s="3"/>
      <c r="X31" s="3"/>
      <c r="Y31" s="3"/>
    </row>
    <row r="32" spans="1:25" ht="14">
      <c r="A32" s="401">
        <v>29</v>
      </c>
      <c r="B32" s="13" t="s">
        <v>58</v>
      </c>
      <c r="C32" s="13" t="s">
        <v>59</v>
      </c>
      <c r="D32" s="403">
        <v>18</v>
      </c>
      <c r="E32" s="3"/>
      <c r="F32" s="10"/>
      <c r="G32" s="3"/>
      <c r="H32" s="3"/>
      <c r="I32" s="3"/>
      <c r="J32" s="3"/>
      <c r="K32" s="3"/>
      <c r="L32" s="3"/>
      <c r="M32" s="3"/>
      <c r="N32" s="3"/>
      <c r="O32" s="3"/>
      <c r="P32" s="3"/>
      <c r="Q32" s="3"/>
      <c r="R32" s="3"/>
      <c r="S32" s="3"/>
      <c r="T32" s="3"/>
      <c r="U32" s="3"/>
      <c r="V32" s="3"/>
      <c r="W32" s="3"/>
      <c r="X32" s="3"/>
      <c r="Y32" s="3"/>
    </row>
    <row r="33" spans="1:25" ht="14">
      <c r="A33" s="407">
        <v>30</v>
      </c>
      <c r="B33" s="254" t="s">
        <v>60</v>
      </c>
      <c r="C33" s="254" t="s">
        <v>61</v>
      </c>
      <c r="D33" s="408">
        <v>8</v>
      </c>
      <c r="E33" s="3"/>
      <c r="F33" s="10"/>
      <c r="G33" s="3"/>
      <c r="H33" s="3"/>
      <c r="I33" s="3"/>
      <c r="J33" s="3"/>
      <c r="K33" s="3"/>
      <c r="L33" s="3"/>
      <c r="M33" s="3"/>
      <c r="N33" s="3"/>
      <c r="O33" s="3"/>
      <c r="P33" s="3"/>
      <c r="Q33" s="3"/>
      <c r="R33" s="3"/>
      <c r="S33" s="3"/>
      <c r="T33" s="3"/>
      <c r="U33" s="3"/>
      <c r="V33" s="3"/>
      <c r="W33" s="3"/>
      <c r="X33" s="3"/>
      <c r="Y33" s="3"/>
    </row>
    <row r="34" spans="1:25" ht="14">
      <c r="A34" s="409" t="s">
        <v>1034</v>
      </c>
      <c r="B34" s="410">
        <f>COUNTA(Table1[Країна])</f>
        <v>30</v>
      </c>
      <c r="C34" s="410">
        <f>COUNTA(Table1[Country])</f>
        <v>30</v>
      </c>
      <c r="D34" s="411">
        <f>SUBTOTAL(109,Table1[Number of cities])</f>
        <v>226</v>
      </c>
      <c r="E34" s="3"/>
      <c r="F34" s="10"/>
      <c r="G34" s="3"/>
      <c r="H34" s="3"/>
      <c r="I34" s="3"/>
      <c r="J34" s="3"/>
      <c r="K34" s="3"/>
      <c r="L34" s="3"/>
      <c r="M34" s="3"/>
      <c r="N34" s="3"/>
      <c r="O34" s="3"/>
      <c r="P34" s="3"/>
      <c r="Q34" s="3"/>
      <c r="R34" s="3"/>
      <c r="S34" s="3"/>
      <c r="T34" s="3"/>
      <c r="U34" s="3"/>
      <c r="V34" s="3"/>
      <c r="W34" s="3"/>
      <c r="X34" s="3"/>
      <c r="Y34" s="3"/>
    </row>
    <row r="35" spans="1:25" ht="14">
      <c r="A35" s="3"/>
      <c r="B35" s="3"/>
      <c r="C35" s="10"/>
      <c r="D35" s="10"/>
      <c r="E35" s="3"/>
      <c r="F35" s="3"/>
      <c r="G35" s="3"/>
      <c r="H35" s="3"/>
      <c r="I35" s="3"/>
      <c r="J35" s="3"/>
      <c r="K35" s="3"/>
      <c r="L35" s="3"/>
      <c r="M35" s="3"/>
      <c r="N35" s="3"/>
      <c r="O35" s="3"/>
      <c r="P35" s="3"/>
      <c r="Q35" s="3"/>
      <c r="R35" s="3"/>
      <c r="S35" s="3"/>
      <c r="T35" s="3"/>
      <c r="U35" s="3"/>
      <c r="V35" s="3"/>
      <c r="W35" s="3"/>
      <c r="X35" s="3"/>
      <c r="Y35" s="3"/>
    </row>
    <row r="36" spans="1:25" ht="14">
      <c r="A36" s="3"/>
      <c r="B36" s="3"/>
      <c r="C36" s="3"/>
      <c r="D36" s="3"/>
      <c r="E36" s="3"/>
      <c r="F36" s="3"/>
      <c r="G36" s="3"/>
      <c r="H36" s="3"/>
      <c r="I36" s="3"/>
      <c r="J36" s="3"/>
      <c r="K36" s="3"/>
      <c r="L36" s="3"/>
      <c r="M36" s="3"/>
      <c r="N36" s="3"/>
      <c r="O36" s="3"/>
      <c r="P36" s="3"/>
      <c r="Q36" s="3"/>
      <c r="R36" s="3"/>
      <c r="S36" s="3"/>
      <c r="T36" s="3"/>
      <c r="U36" s="3"/>
      <c r="V36" s="3"/>
      <c r="W36" s="3"/>
      <c r="X36" s="3"/>
      <c r="Y36" s="3"/>
    </row>
    <row r="37" spans="1:25" ht="14">
      <c r="A37" s="3"/>
      <c r="B37" s="3"/>
      <c r="C37" s="3"/>
      <c r="D37" s="3"/>
      <c r="E37" s="3"/>
      <c r="F37" s="3"/>
      <c r="G37" s="3"/>
      <c r="H37" s="3"/>
      <c r="I37" s="3"/>
      <c r="J37" s="3"/>
      <c r="K37" s="3"/>
      <c r="L37" s="3"/>
      <c r="M37" s="3"/>
      <c r="N37" s="3"/>
      <c r="O37" s="3"/>
      <c r="P37" s="3"/>
      <c r="Q37" s="3"/>
      <c r="R37" s="3"/>
      <c r="S37" s="3"/>
      <c r="T37" s="3"/>
      <c r="U37" s="3"/>
      <c r="V37" s="3"/>
      <c r="W37" s="3"/>
      <c r="X37" s="3"/>
      <c r="Y37" s="3"/>
    </row>
    <row r="38" spans="1:25" ht="14">
      <c r="A38" s="3"/>
      <c r="B38" s="3"/>
      <c r="C38" s="3"/>
      <c r="D38" s="3"/>
      <c r="E38" s="3"/>
      <c r="F38" s="3"/>
      <c r="G38" s="3"/>
      <c r="H38" s="3"/>
      <c r="I38" s="3"/>
      <c r="J38" s="3"/>
      <c r="K38" s="3"/>
      <c r="L38" s="3"/>
      <c r="M38" s="3"/>
      <c r="N38" s="3"/>
      <c r="O38" s="3"/>
      <c r="P38" s="3"/>
      <c r="Q38" s="3"/>
      <c r="R38" s="3"/>
      <c r="S38" s="3"/>
      <c r="T38" s="3"/>
      <c r="U38" s="3"/>
      <c r="V38" s="3"/>
      <c r="W38" s="3"/>
      <c r="X38" s="3"/>
      <c r="Y38" s="3"/>
    </row>
    <row r="39" spans="1:25" ht="14">
      <c r="A39" s="3"/>
      <c r="B39" s="3"/>
      <c r="C39" s="3"/>
      <c r="D39" s="3"/>
      <c r="E39" s="3"/>
      <c r="F39" s="3"/>
      <c r="G39" s="3"/>
      <c r="H39" s="3"/>
      <c r="I39" s="3"/>
      <c r="J39" s="3"/>
      <c r="K39" s="3"/>
      <c r="L39" s="3"/>
      <c r="M39" s="3"/>
      <c r="N39" s="3"/>
      <c r="O39" s="3"/>
      <c r="P39" s="3"/>
      <c r="Q39" s="3"/>
      <c r="R39" s="3"/>
      <c r="S39" s="3"/>
      <c r="T39" s="3"/>
      <c r="U39" s="3"/>
      <c r="V39" s="3"/>
      <c r="W39" s="3"/>
      <c r="X39" s="3"/>
      <c r="Y39" s="3"/>
    </row>
    <row r="40" spans="1:25" ht="14">
      <c r="A40" s="3"/>
      <c r="B40" s="3"/>
      <c r="C40" s="3"/>
      <c r="D40" s="3"/>
      <c r="E40" s="3"/>
      <c r="F40" s="3"/>
      <c r="G40" s="3"/>
      <c r="H40" s="3"/>
      <c r="I40" s="3"/>
      <c r="J40" s="3"/>
      <c r="K40" s="3"/>
      <c r="L40" s="3"/>
      <c r="M40" s="3"/>
      <c r="N40" s="3"/>
      <c r="O40" s="3"/>
      <c r="P40" s="3"/>
      <c r="Q40" s="3"/>
      <c r="R40" s="3"/>
      <c r="S40" s="3"/>
      <c r="T40" s="3"/>
      <c r="U40" s="3"/>
      <c r="V40" s="3"/>
      <c r="W40" s="3"/>
      <c r="X40" s="3"/>
      <c r="Y40" s="3"/>
    </row>
    <row r="41" spans="1:25" ht="14">
      <c r="A41" s="3"/>
      <c r="B41" s="3"/>
      <c r="C41" s="3"/>
      <c r="D41" s="3"/>
      <c r="E41" s="3"/>
      <c r="F41" s="3"/>
      <c r="G41" s="3"/>
      <c r="H41" s="3"/>
      <c r="I41" s="3"/>
      <c r="J41" s="3"/>
      <c r="K41" s="3"/>
      <c r="L41" s="3"/>
      <c r="M41" s="3"/>
      <c r="N41" s="3"/>
      <c r="O41" s="3"/>
      <c r="P41" s="3"/>
      <c r="Q41" s="3"/>
      <c r="R41" s="3"/>
      <c r="S41" s="3"/>
      <c r="T41" s="3"/>
      <c r="U41" s="3"/>
      <c r="V41" s="3"/>
      <c r="W41" s="3"/>
      <c r="X41" s="3"/>
      <c r="Y41" s="3"/>
    </row>
    <row r="42" spans="1:25" ht="14">
      <c r="A42" s="3"/>
      <c r="B42" s="3"/>
      <c r="C42" s="3"/>
      <c r="D42" s="3"/>
      <c r="E42" s="3"/>
      <c r="F42" s="3"/>
      <c r="G42" s="3"/>
      <c r="H42" s="3"/>
      <c r="I42" s="3"/>
      <c r="J42" s="3"/>
      <c r="K42" s="3"/>
      <c r="L42" s="3"/>
      <c r="M42" s="3"/>
      <c r="N42" s="3"/>
      <c r="O42" s="3"/>
      <c r="P42" s="3"/>
      <c r="Q42" s="3"/>
      <c r="R42" s="3"/>
      <c r="S42" s="3"/>
      <c r="T42" s="3"/>
      <c r="U42" s="3"/>
      <c r="V42" s="3"/>
      <c r="W42" s="3"/>
      <c r="X42" s="3"/>
      <c r="Y42" s="3"/>
    </row>
    <row r="43" spans="1:25" ht="14">
      <c r="A43" s="3"/>
      <c r="B43" s="3"/>
      <c r="C43" s="3"/>
      <c r="D43" s="3"/>
      <c r="E43" s="3"/>
      <c r="F43" s="3"/>
      <c r="G43" s="3"/>
      <c r="H43" s="3"/>
      <c r="I43" s="3"/>
      <c r="J43" s="3"/>
      <c r="K43" s="3"/>
      <c r="L43" s="3"/>
      <c r="M43" s="3"/>
      <c r="N43" s="3"/>
      <c r="O43" s="3"/>
      <c r="P43" s="3"/>
      <c r="Q43" s="3"/>
      <c r="R43" s="3"/>
      <c r="S43" s="3"/>
      <c r="T43" s="3"/>
      <c r="U43" s="3"/>
      <c r="V43" s="3"/>
      <c r="W43" s="3"/>
      <c r="X43" s="3"/>
      <c r="Y43" s="3"/>
    </row>
    <row r="44" spans="1:25" ht="14">
      <c r="A44" s="3"/>
      <c r="B44" s="3"/>
      <c r="C44" s="3"/>
      <c r="D44" s="3"/>
      <c r="E44" s="3"/>
      <c r="F44" s="3"/>
      <c r="G44" s="3"/>
      <c r="H44" s="3"/>
      <c r="I44" s="3"/>
      <c r="J44" s="3"/>
      <c r="K44" s="3"/>
      <c r="L44" s="3"/>
      <c r="M44" s="3"/>
      <c r="N44" s="3"/>
      <c r="O44" s="3"/>
      <c r="P44" s="3"/>
      <c r="Q44" s="3"/>
      <c r="R44" s="3"/>
      <c r="S44" s="3"/>
      <c r="T44" s="3"/>
      <c r="U44" s="3"/>
      <c r="V44" s="3"/>
      <c r="W44" s="3"/>
      <c r="X44" s="3"/>
      <c r="Y44" s="3"/>
    </row>
    <row r="45" spans="1:25" ht="14">
      <c r="A45" s="3"/>
      <c r="B45" s="3"/>
      <c r="C45" s="3"/>
      <c r="D45" s="3"/>
      <c r="E45" s="3"/>
      <c r="F45" s="3"/>
      <c r="G45" s="3"/>
      <c r="H45" s="3"/>
      <c r="I45" s="3"/>
      <c r="J45" s="3"/>
      <c r="K45" s="3"/>
      <c r="L45" s="3"/>
      <c r="M45" s="3"/>
      <c r="N45" s="3"/>
      <c r="O45" s="3"/>
      <c r="P45" s="3"/>
      <c r="Q45" s="3"/>
      <c r="R45" s="3"/>
      <c r="S45" s="3"/>
      <c r="T45" s="3"/>
      <c r="U45" s="3"/>
      <c r="V45" s="3"/>
      <c r="W45" s="3"/>
      <c r="X45" s="3"/>
      <c r="Y45" s="3"/>
    </row>
    <row r="46" spans="1:25" ht="14">
      <c r="A46" s="3"/>
      <c r="B46" s="3"/>
      <c r="C46" s="3"/>
      <c r="D46" s="3"/>
      <c r="E46" s="3"/>
      <c r="F46" s="3"/>
      <c r="G46" s="3"/>
      <c r="H46" s="3"/>
      <c r="I46" s="3"/>
      <c r="J46" s="3"/>
      <c r="K46" s="3"/>
      <c r="L46" s="3"/>
      <c r="M46" s="3"/>
      <c r="N46" s="3"/>
      <c r="O46" s="3"/>
      <c r="P46" s="3"/>
      <c r="Q46" s="3"/>
      <c r="R46" s="3"/>
      <c r="S46" s="3"/>
      <c r="T46" s="3"/>
      <c r="U46" s="3"/>
      <c r="V46" s="3"/>
      <c r="W46" s="3"/>
      <c r="X46" s="3"/>
      <c r="Y46" s="3"/>
    </row>
    <row r="47" spans="1:25" ht="14">
      <c r="A47" s="3"/>
      <c r="B47" s="3"/>
      <c r="C47" s="3"/>
      <c r="D47" s="3"/>
      <c r="E47" s="3"/>
      <c r="F47" s="3"/>
      <c r="G47" s="3"/>
      <c r="H47" s="3"/>
      <c r="I47" s="3"/>
      <c r="J47" s="3"/>
      <c r="K47" s="3"/>
      <c r="L47" s="3"/>
      <c r="M47" s="3"/>
      <c r="N47" s="3"/>
      <c r="O47" s="3"/>
      <c r="P47" s="3"/>
      <c r="Q47" s="3"/>
      <c r="R47" s="3"/>
      <c r="S47" s="3"/>
      <c r="T47" s="3"/>
      <c r="U47" s="3"/>
      <c r="V47" s="3"/>
      <c r="W47" s="3"/>
      <c r="X47" s="3"/>
      <c r="Y47" s="3"/>
    </row>
    <row r="48" spans="1:25" ht="14">
      <c r="A48" s="3"/>
      <c r="B48" s="3"/>
      <c r="C48" s="3"/>
      <c r="D48" s="3"/>
      <c r="E48" s="3"/>
      <c r="F48" s="3"/>
      <c r="G48" s="3"/>
      <c r="H48" s="3"/>
      <c r="I48" s="3"/>
      <c r="J48" s="3"/>
      <c r="K48" s="3"/>
      <c r="L48" s="3"/>
      <c r="M48" s="3"/>
      <c r="N48" s="3"/>
      <c r="O48" s="3"/>
      <c r="P48" s="3"/>
      <c r="Q48" s="3"/>
      <c r="R48" s="3"/>
      <c r="S48" s="3"/>
      <c r="T48" s="3"/>
      <c r="U48" s="3"/>
      <c r="V48" s="3"/>
      <c r="W48" s="3"/>
      <c r="X48" s="3"/>
      <c r="Y48" s="3"/>
    </row>
    <row r="49" spans="1:25" ht="14">
      <c r="A49" s="3"/>
      <c r="B49" s="3"/>
      <c r="C49" s="3"/>
      <c r="D49" s="3"/>
      <c r="E49" s="3"/>
      <c r="F49" s="3"/>
      <c r="G49" s="3"/>
      <c r="H49" s="3"/>
      <c r="I49" s="3"/>
      <c r="J49" s="3"/>
      <c r="K49" s="3"/>
      <c r="L49" s="3"/>
      <c r="M49" s="3"/>
      <c r="N49" s="3"/>
      <c r="O49" s="3"/>
      <c r="P49" s="3"/>
      <c r="Q49" s="3"/>
      <c r="R49" s="3"/>
      <c r="S49" s="3"/>
      <c r="T49" s="3"/>
      <c r="U49" s="3"/>
      <c r="V49" s="3"/>
      <c r="W49" s="3"/>
      <c r="X49" s="3"/>
      <c r="Y49" s="3"/>
    </row>
    <row r="50" spans="1:25" ht="14">
      <c r="A50" s="3"/>
      <c r="B50" s="3"/>
      <c r="C50" s="3"/>
      <c r="D50" s="3"/>
      <c r="E50" s="3"/>
      <c r="F50" s="3"/>
      <c r="G50" s="3"/>
      <c r="H50" s="3"/>
      <c r="I50" s="3"/>
      <c r="J50" s="3"/>
      <c r="K50" s="3"/>
      <c r="L50" s="3"/>
      <c r="M50" s="3"/>
      <c r="N50" s="3"/>
      <c r="O50" s="3"/>
      <c r="P50" s="3"/>
      <c r="Q50" s="3"/>
      <c r="R50" s="3"/>
      <c r="S50" s="3"/>
      <c r="T50" s="3"/>
      <c r="U50" s="3"/>
      <c r="V50" s="3"/>
      <c r="W50" s="3"/>
      <c r="X50" s="3"/>
      <c r="Y50" s="3"/>
    </row>
    <row r="51" spans="1:25" ht="14">
      <c r="A51" s="3"/>
      <c r="B51" s="3"/>
      <c r="C51" s="3"/>
      <c r="D51" s="3"/>
      <c r="E51" s="3"/>
      <c r="F51" s="3"/>
      <c r="G51" s="3"/>
      <c r="H51" s="3"/>
      <c r="I51" s="3"/>
      <c r="J51" s="3"/>
      <c r="K51" s="3"/>
      <c r="L51" s="3"/>
      <c r="M51" s="3"/>
      <c r="N51" s="3"/>
      <c r="O51" s="3"/>
      <c r="P51" s="3"/>
      <c r="Q51" s="3"/>
      <c r="R51" s="3"/>
      <c r="S51" s="3"/>
      <c r="T51" s="3"/>
      <c r="U51" s="3"/>
      <c r="V51" s="3"/>
      <c r="W51" s="3"/>
      <c r="X51" s="3"/>
      <c r="Y51" s="3"/>
    </row>
    <row r="52" spans="1:25" ht="14">
      <c r="A52" s="3"/>
      <c r="B52" s="3"/>
      <c r="C52" s="3"/>
      <c r="D52" s="3"/>
      <c r="E52" s="3"/>
      <c r="F52" s="3"/>
      <c r="G52" s="3"/>
      <c r="H52" s="3"/>
      <c r="I52" s="3"/>
      <c r="J52" s="3"/>
      <c r="K52" s="3"/>
      <c r="L52" s="3"/>
      <c r="M52" s="3"/>
      <c r="N52" s="3"/>
      <c r="O52" s="3"/>
      <c r="P52" s="3"/>
      <c r="Q52" s="3"/>
      <c r="R52" s="3"/>
      <c r="S52" s="3"/>
      <c r="T52" s="3"/>
      <c r="U52" s="3"/>
      <c r="V52" s="3"/>
      <c r="W52" s="3"/>
      <c r="X52" s="3"/>
      <c r="Y52" s="3"/>
    </row>
    <row r="53" spans="1:25" ht="14">
      <c r="A53" s="3"/>
      <c r="B53" s="3"/>
      <c r="C53" s="3"/>
      <c r="D53" s="3"/>
      <c r="E53" s="3"/>
      <c r="F53" s="3"/>
      <c r="G53" s="3"/>
      <c r="H53" s="3"/>
      <c r="I53" s="3"/>
      <c r="J53" s="3"/>
      <c r="K53" s="3"/>
      <c r="L53" s="3"/>
      <c r="M53" s="3"/>
      <c r="N53" s="3"/>
      <c r="O53" s="3"/>
      <c r="P53" s="3"/>
      <c r="Q53" s="3"/>
      <c r="R53" s="3"/>
      <c r="S53" s="3"/>
      <c r="T53" s="3"/>
      <c r="U53" s="3"/>
      <c r="V53" s="3"/>
      <c r="W53" s="3"/>
      <c r="X53" s="3"/>
      <c r="Y53" s="3"/>
    </row>
    <row r="54" spans="1:25" ht="14">
      <c r="A54" s="3"/>
      <c r="B54" s="3"/>
      <c r="C54" s="3"/>
      <c r="D54" s="3"/>
      <c r="E54" s="3"/>
      <c r="F54" s="3"/>
      <c r="G54" s="3"/>
      <c r="H54" s="3"/>
      <c r="I54" s="3"/>
      <c r="J54" s="3"/>
      <c r="K54" s="3"/>
      <c r="L54" s="3"/>
      <c r="M54" s="3"/>
      <c r="N54" s="3"/>
      <c r="O54" s="3"/>
      <c r="P54" s="3"/>
      <c r="Q54" s="3"/>
      <c r="R54" s="3"/>
      <c r="S54" s="3"/>
      <c r="T54" s="3"/>
      <c r="U54" s="3"/>
      <c r="V54" s="3"/>
      <c r="W54" s="3"/>
      <c r="X54" s="3"/>
      <c r="Y54" s="3"/>
    </row>
    <row r="55" spans="1:25" ht="14">
      <c r="A55" s="3"/>
      <c r="B55" s="3"/>
      <c r="C55" s="3"/>
      <c r="D55" s="3"/>
      <c r="E55" s="3"/>
      <c r="F55" s="3"/>
      <c r="G55" s="3"/>
      <c r="H55" s="3"/>
      <c r="I55" s="3"/>
      <c r="J55" s="3"/>
      <c r="K55" s="3"/>
      <c r="L55" s="3"/>
      <c r="M55" s="3"/>
      <c r="N55" s="3"/>
      <c r="O55" s="3"/>
      <c r="P55" s="3"/>
      <c r="Q55" s="3"/>
      <c r="R55" s="3"/>
      <c r="S55" s="3"/>
      <c r="T55" s="3"/>
      <c r="U55" s="3"/>
      <c r="V55" s="3"/>
      <c r="W55" s="3"/>
      <c r="X55" s="3"/>
      <c r="Y55" s="3"/>
    </row>
    <row r="56" spans="1:25" ht="14">
      <c r="A56" s="3"/>
      <c r="B56" s="3"/>
      <c r="C56" s="3"/>
      <c r="D56" s="3"/>
      <c r="E56" s="3"/>
      <c r="F56" s="3"/>
      <c r="G56" s="3"/>
      <c r="H56" s="3"/>
      <c r="I56" s="3"/>
      <c r="J56" s="3"/>
      <c r="K56" s="3"/>
      <c r="L56" s="3"/>
      <c r="M56" s="3"/>
      <c r="N56" s="3"/>
      <c r="O56" s="3"/>
      <c r="P56" s="3"/>
      <c r="Q56" s="3"/>
      <c r="R56" s="3"/>
      <c r="S56" s="3"/>
      <c r="T56" s="3"/>
      <c r="U56" s="3"/>
      <c r="V56" s="3"/>
      <c r="W56" s="3"/>
      <c r="X56" s="3"/>
      <c r="Y56" s="3"/>
    </row>
    <row r="57" spans="1:25" ht="14">
      <c r="A57" s="3"/>
      <c r="B57" s="3"/>
      <c r="C57" s="3"/>
      <c r="D57" s="3"/>
      <c r="E57" s="3"/>
      <c r="F57" s="3"/>
      <c r="G57" s="3"/>
      <c r="H57" s="3"/>
      <c r="I57" s="3"/>
      <c r="J57" s="3"/>
      <c r="K57" s="3"/>
      <c r="L57" s="3"/>
      <c r="M57" s="3"/>
      <c r="N57" s="3"/>
      <c r="O57" s="3"/>
      <c r="P57" s="3"/>
      <c r="Q57" s="3"/>
      <c r="R57" s="3"/>
      <c r="S57" s="3"/>
      <c r="T57" s="3"/>
      <c r="U57" s="3"/>
      <c r="V57" s="3"/>
      <c r="W57" s="3"/>
      <c r="X57" s="3"/>
      <c r="Y57" s="3"/>
    </row>
    <row r="58" spans="1:25" ht="14">
      <c r="A58" s="3"/>
      <c r="B58" s="3"/>
      <c r="C58" s="3"/>
      <c r="D58" s="3"/>
      <c r="E58" s="3"/>
      <c r="F58" s="3"/>
      <c r="G58" s="3"/>
      <c r="H58" s="3"/>
      <c r="I58" s="3"/>
      <c r="J58" s="3"/>
      <c r="K58" s="3"/>
      <c r="L58" s="3"/>
      <c r="M58" s="3"/>
      <c r="N58" s="3"/>
      <c r="O58" s="3"/>
      <c r="P58" s="3"/>
      <c r="Q58" s="3"/>
      <c r="R58" s="3"/>
      <c r="S58" s="3"/>
      <c r="T58" s="3"/>
      <c r="U58" s="3"/>
      <c r="V58" s="3"/>
      <c r="W58" s="3"/>
      <c r="X58" s="3"/>
      <c r="Y58" s="3"/>
    </row>
    <row r="59" spans="1:25" ht="14">
      <c r="A59" s="3"/>
      <c r="B59" s="3"/>
      <c r="C59" s="3"/>
      <c r="D59" s="3"/>
      <c r="E59" s="3"/>
      <c r="F59" s="3"/>
      <c r="G59" s="3"/>
      <c r="H59" s="3"/>
      <c r="I59" s="3"/>
      <c r="J59" s="3"/>
      <c r="K59" s="3"/>
      <c r="L59" s="3"/>
      <c r="M59" s="3"/>
      <c r="N59" s="3"/>
      <c r="O59" s="3"/>
      <c r="P59" s="3"/>
      <c r="Q59" s="3"/>
      <c r="R59" s="3"/>
      <c r="S59" s="3"/>
      <c r="T59" s="3"/>
      <c r="U59" s="3"/>
      <c r="V59" s="3"/>
      <c r="W59" s="3"/>
      <c r="X59" s="3"/>
      <c r="Y59" s="3"/>
    </row>
    <row r="60" spans="1:25" ht="14">
      <c r="A60" s="3"/>
      <c r="B60" s="3"/>
      <c r="C60" s="3"/>
      <c r="D60" s="3"/>
      <c r="E60" s="3"/>
      <c r="F60" s="3"/>
      <c r="G60" s="3"/>
      <c r="H60" s="3"/>
      <c r="I60" s="3"/>
      <c r="J60" s="3"/>
      <c r="K60" s="3"/>
      <c r="L60" s="3"/>
      <c r="M60" s="3"/>
      <c r="N60" s="3"/>
      <c r="O60" s="3"/>
      <c r="P60" s="3"/>
      <c r="Q60" s="3"/>
      <c r="R60" s="3"/>
      <c r="S60" s="3"/>
      <c r="T60" s="3"/>
      <c r="U60" s="3"/>
      <c r="V60" s="3"/>
      <c r="W60" s="3"/>
      <c r="X60" s="3"/>
      <c r="Y60" s="3"/>
    </row>
    <row r="61" spans="1:25" ht="14">
      <c r="A61" s="3"/>
      <c r="B61" s="3"/>
      <c r="C61" s="3"/>
      <c r="D61" s="3"/>
      <c r="E61" s="3"/>
      <c r="F61" s="3"/>
      <c r="G61" s="3"/>
      <c r="H61" s="3"/>
      <c r="I61" s="3"/>
      <c r="J61" s="3"/>
      <c r="K61" s="3"/>
      <c r="L61" s="3"/>
      <c r="M61" s="3"/>
      <c r="N61" s="3"/>
      <c r="O61" s="3"/>
      <c r="P61" s="3"/>
      <c r="Q61" s="3"/>
      <c r="R61" s="3"/>
      <c r="S61" s="3"/>
      <c r="T61" s="3"/>
      <c r="U61" s="3"/>
      <c r="V61" s="3"/>
      <c r="W61" s="3"/>
      <c r="X61" s="3"/>
      <c r="Y61" s="3"/>
    </row>
    <row r="62" spans="1:25" ht="14">
      <c r="A62" s="3"/>
      <c r="B62" s="3"/>
      <c r="C62" s="3"/>
      <c r="D62" s="3"/>
      <c r="E62" s="3"/>
      <c r="F62" s="3"/>
      <c r="G62" s="3"/>
      <c r="H62" s="3"/>
      <c r="I62" s="3"/>
      <c r="J62" s="3"/>
      <c r="K62" s="3"/>
      <c r="L62" s="3"/>
      <c r="M62" s="3"/>
      <c r="N62" s="3"/>
      <c r="O62" s="3"/>
      <c r="P62" s="3"/>
      <c r="Q62" s="3"/>
      <c r="R62" s="3"/>
      <c r="S62" s="3"/>
      <c r="T62" s="3"/>
      <c r="U62" s="3"/>
      <c r="V62" s="3"/>
      <c r="W62" s="3"/>
      <c r="X62" s="3"/>
      <c r="Y62" s="3"/>
    </row>
    <row r="63" spans="1:25" ht="14">
      <c r="A63" s="3"/>
      <c r="B63" s="3"/>
      <c r="C63" s="3"/>
      <c r="D63" s="3"/>
      <c r="E63" s="3"/>
      <c r="F63" s="3"/>
      <c r="G63" s="3"/>
      <c r="H63" s="3"/>
      <c r="I63" s="3"/>
      <c r="J63" s="3"/>
      <c r="K63" s="3"/>
      <c r="L63" s="3"/>
      <c r="M63" s="3"/>
      <c r="N63" s="3"/>
      <c r="O63" s="3"/>
      <c r="P63" s="3"/>
      <c r="Q63" s="3"/>
      <c r="R63" s="3"/>
      <c r="S63" s="3"/>
      <c r="T63" s="3"/>
      <c r="U63" s="3"/>
      <c r="V63" s="3"/>
      <c r="W63" s="3"/>
      <c r="X63" s="3"/>
      <c r="Y63" s="3"/>
    </row>
    <row r="64" spans="1:25" ht="14">
      <c r="A64" s="3"/>
      <c r="B64" s="3"/>
      <c r="C64" s="3"/>
      <c r="D64" s="3"/>
      <c r="E64" s="3"/>
      <c r="F64" s="3"/>
      <c r="G64" s="3"/>
      <c r="H64" s="3"/>
      <c r="I64" s="3"/>
      <c r="J64" s="3"/>
      <c r="K64" s="3"/>
      <c r="L64" s="3"/>
      <c r="M64" s="3"/>
      <c r="N64" s="3"/>
      <c r="O64" s="3"/>
      <c r="P64" s="3"/>
      <c r="Q64" s="3"/>
      <c r="R64" s="3"/>
      <c r="S64" s="3"/>
      <c r="T64" s="3"/>
      <c r="U64" s="3"/>
      <c r="V64" s="3"/>
      <c r="W64" s="3"/>
      <c r="X64" s="3"/>
      <c r="Y64" s="3"/>
    </row>
    <row r="65" spans="1:25" ht="14">
      <c r="A65" s="3"/>
      <c r="B65" s="3"/>
      <c r="C65" s="3"/>
      <c r="D65" s="3"/>
      <c r="E65" s="3"/>
      <c r="F65" s="3"/>
      <c r="G65" s="3"/>
      <c r="H65" s="3"/>
      <c r="I65" s="3"/>
      <c r="J65" s="3"/>
      <c r="K65" s="3"/>
      <c r="L65" s="3"/>
      <c r="M65" s="3"/>
      <c r="N65" s="3"/>
      <c r="O65" s="3"/>
      <c r="P65" s="3"/>
      <c r="Q65" s="3"/>
      <c r="R65" s="3"/>
      <c r="S65" s="3"/>
      <c r="T65" s="3"/>
      <c r="U65" s="3"/>
      <c r="V65" s="3"/>
      <c r="W65" s="3"/>
      <c r="X65" s="3"/>
      <c r="Y65" s="3"/>
    </row>
    <row r="66" spans="1:25" ht="14">
      <c r="A66" s="3"/>
      <c r="B66" s="3"/>
      <c r="C66" s="3"/>
      <c r="D66" s="3"/>
      <c r="E66" s="3"/>
      <c r="F66" s="3"/>
      <c r="G66" s="3"/>
      <c r="H66" s="3"/>
      <c r="I66" s="3"/>
      <c r="J66" s="3"/>
      <c r="K66" s="3"/>
      <c r="L66" s="3"/>
      <c r="M66" s="3"/>
      <c r="N66" s="3"/>
      <c r="O66" s="3"/>
      <c r="P66" s="3"/>
      <c r="Q66" s="3"/>
      <c r="R66" s="3"/>
      <c r="S66" s="3"/>
      <c r="T66" s="3"/>
      <c r="U66" s="3"/>
      <c r="V66" s="3"/>
      <c r="W66" s="3"/>
      <c r="X66" s="3"/>
      <c r="Y66" s="3"/>
    </row>
    <row r="67" spans="1:25" ht="14">
      <c r="A67" s="3"/>
      <c r="B67" s="3"/>
      <c r="C67" s="3"/>
      <c r="D67" s="3"/>
      <c r="E67" s="3"/>
      <c r="F67" s="3"/>
      <c r="G67" s="3"/>
      <c r="H67" s="3"/>
      <c r="I67" s="3"/>
      <c r="J67" s="3"/>
      <c r="K67" s="3"/>
      <c r="L67" s="3"/>
      <c r="M67" s="3"/>
      <c r="N67" s="3"/>
      <c r="O67" s="3"/>
      <c r="P67" s="3"/>
      <c r="Q67" s="3"/>
      <c r="R67" s="3"/>
      <c r="S67" s="3"/>
      <c r="T67" s="3"/>
      <c r="U67" s="3"/>
      <c r="V67" s="3"/>
      <c r="W67" s="3"/>
      <c r="X67" s="3"/>
      <c r="Y67" s="3"/>
    </row>
    <row r="68" spans="1:25" ht="14">
      <c r="A68" s="3"/>
      <c r="B68" s="3"/>
      <c r="C68" s="3"/>
      <c r="D68" s="3"/>
      <c r="E68" s="3"/>
      <c r="F68" s="3"/>
      <c r="G68" s="3"/>
      <c r="H68" s="3"/>
      <c r="I68" s="3"/>
      <c r="J68" s="3"/>
      <c r="K68" s="3"/>
      <c r="L68" s="3"/>
      <c r="M68" s="3"/>
      <c r="N68" s="3"/>
      <c r="O68" s="3"/>
      <c r="P68" s="3"/>
      <c r="Q68" s="3"/>
      <c r="R68" s="3"/>
      <c r="S68" s="3"/>
      <c r="T68" s="3"/>
      <c r="U68" s="3"/>
      <c r="V68" s="3"/>
      <c r="W68" s="3"/>
      <c r="X68" s="3"/>
      <c r="Y68" s="3"/>
    </row>
    <row r="69" spans="1:25" ht="14">
      <c r="A69" s="3"/>
      <c r="B69" s="3"/>
      <c r="C69" s="3"/>
      <c r="D69" s="3"/>
      <c r="E69" s="3"/>
      <c r="F69" s="3"/>
      <c r="G69" s="3"/>
      <c r="H69" s="3"/>
      <c r="I69" s="3"/>
      <c r="J69" s="3"/>
      <c r="K69" s="3"/>
      <c r="L69" s="3"/>
      <c r="M69" s="3"/>
      <c r="N69" s="3"/>
      <c r="O69" s="3"/>
      <c r="P69" s="3"/>
      <c r="Q69" s="3"/>
      <c r="R69" s="3"/>
      <c r="S69" s="3"/>
      <c r="T69" s="3"/>
      <c r="U69" s="3"/>
      <c r="V69" s="3"/>
      <c r="W69" s="3"/>
      <c r="X69" s="3"/>
      <c r="Y69" s="3"/>
    </row>
    <row r="70" spans="1:25" ht="14">
      <c r="A70" s="3"/>
      <c r="B70" s="3"/>
      <c r="C70" s="3"/>
      <c r="D70" s="3"/>
      <c r="E70" s="3"/>
      <c r="F70" s="3"/>
      <c r="G70" s="3"/>
      <c r="H70" s="3"/>
      <c r="I70" s="3"/>
      <c r="J70" s="3"/>
      <c r="K70" s="3"/>
      <c r="L70" s="3"/>
      <c r="M70" s="3"/>
      <c r="N70" s="3"/>
      <c r="O70" s="3"/>
      <c r="P70" s="3"/>
      <c r="Q70" s="3"/>
      <c r="R70" s="3"/>
      <c r="S70" s="3"/>
      <c r="T70" s="3"/>
      <c r="U70" s="3"/>
      <c r="V70" s="3"/>
      <c r="W70" s="3"/>
      <c r="X70" s="3"/>
      <c r="Y70" s="3"/>
    </row>
    <row r="71" spans="1:25" ht="14">
      <c r="A71" s="3"/>
      <c r="B71" s="3"/>
      <c r="C71" s="3"/>
      <c r="D71" s="3"/>
      <c r="E71" s="3"/>
      <c r="F71" s="3"/>
      <c r="G71" s="3"/>
      <c r="H71" s="3"/>
      <c r="I71" s="3"/>
      <c r="J71" s="3"/>
      <c r="K71" s="3"/>
      <c r="L71" s="3"/>
      <c r="M71" s="3"/>
      <c r="N71" s="3"/>
      <c r="O71" s="3"/>
      <c r="P71" s="3"/>
      <c r="Q71" s="3"/>
      <c r="R71" s="3"/>
      <c r="S71" s="3"/>
      <c r="T71" s="3"/>
      <c r="U71" s="3"/>
      <c r="V71" s="3"/>
      <c r="W71" s="3"/>
      <c r="X71" s="3"/>
      <c r="Y71" s="3"/>
    </row>
    <row r="72" spans="1:25" ht="14">
      <c r="A72" s="3"/>
      <c r="B72" s="3"/>
      <c r="C72" s="3"/>
      <c r="D72" s="3"/>
      <c r="E72" s="3"/>
      <c r="F72" s="3"/>
      <c r="G72" s="3"/>
      <c r="H72" s="3"/>
      <c r="I72" s="3"/>
      <c r="J72" s="3"/>
      <c r="K72" s="3"/>
      <c r="L72" s="3"/>
      <c r="M72" s="3"/>
      <c r="N72" s="3"/>
      <c r="O72" s="3"/>
      <c r="P72" s="3"/>
      <c r="Q72" s="3"/>
      <c r="R72" s="3"/>
      <c r="S72" s="3"/>
      <c r="T72" s="3"/>
      <c r="U72" s="3"/>
      <c r="V72" s="3"/>
      <c r="W72" s="3"/>
      <c r="X72" s="3"/>
      <c r="Y72" s="3"/>
    </row>
    <row r="73" spans="1:25" ht="14">
      <c r="A73" s="3"/>
      <c r="B73" s="3"/>
      <c r="C73" s="3"/>
      <c r="D73" s="3"/>
      <c r="E73" s="3"/>
      <c r="F73" s="3"/>
      <c r="G73" s="3"/>
      <c r="H73" s="3"/>
      <c r="I73" s="3"/>
      <c r="J73" s="3"/>
      <c r="K73" s="3"/>
      <c r="L73" s="3"/>
      <c r="M73" s="3"/>
      <c r="N73" s="3"/>
      <c r="O73" s="3"/>
      <c r="P73" s="3"/>
      <c r="Q73" s="3"/>
      <c r="R73" s="3"/>
      <c r="S73" s="3"/>
      <c r="T73" s="3"/>
      <c r="U73" s="3"/>
      <c r="V73" s="3"/>
      <c r="W73" s="3"/>
      <c r="X73" s="3"/>
      <c r="Y73" s="3"/>
    </row>
    <row r="74" spans="1:25" ht="14">
      <c r="A74" s="3"/>
      <c r="B74" s="3"/>
      <c r="C74" s="3"/>
      <c r="D74" s="3"/>
      <c r="E74" s="3"/>
      <c r="F74" s="3"/>
      <c r="G74" s="3"/>
      <c r="H74" s="3"/>
      <c r="I74" s="3"/>
      <c r="J74" s="3"/>
      <c r="K74" s="3"/>
      <c r="L74" s="3"/>
      <c r="M74" s="3"/>
      <c r="N74" s="3"/>
      <c r="O74" s="3"/>
      <c r="P74" s="3"/>
      <c r="Q74" s="3"/>
      <c r="R74" s="3"/>
      <c r="S74" s="3"/>
      <c r="T74" s="3"/>
      <c r="U74" s="3"/>
      <c r="V74" s="3"/>
      <c r="W74" s="3"/>
      <c r="X74" s="3"/>
      <c r="Y74" s="3"/>
    </row>
    <row r="75" spans="1:25" ht="14">
      <c r="A75" s="3"/>
      <c r="B75" s="3"/>
      <c r="C75" s="3"/>
      <c r="D75" s="3"/>
      <c r="E75" s="3"/>
      <c r="F75" s="3"/>
      <c r="G75" s="3"/>
      <c r="H75" s="3"/>
      <c r="I75" s="3"/>
      <c r="J75" s="3"/>
      <c r="K75" s="3"/>
      <c r="L75" s="3"/>
      <c r="M75" s="3"/>
      <c r="N75" s="3"/>
      <c r="O75" s="3"/>
      <c r="P75" s="3"/>
      <c r="Q75" s="3"/>
      <c r="R75" s="3"/>
      <c r="S75" s="3"/>
      <c r="T75" s="3"/>
      <c r="U75" s="3"/>
      <c r="V75" s="3"/>
      <c r="W75" s="3"/>
      <c r="X75" s="3"/>
      <c r="Y75" s="3"/>
    </row>
    <row r="76" spans="1:25" ht="14">
      <c r="A76" s="3"/>
      <c r="B76" s="3"/>
      <c r="C76" s="3"/>
      <c r="D76" s="3"/>
      <c r="E76" s="3"/>
      <c r="F76" s="3"/>
      <c r="G76" s="3"/>
      <c r="H76" s="3"/>
      <c r="I76" s="3"/>
      <c r="J76" s="3"/>
      <c r="K76" s="3"/>
      <c r="L76" s="3"/>
      <c r="M76" s="3"/>
      <c r="N76" s="3"/>
      <c r="O76" s="3"/>
      <c r="P76" s="3"/>
      <c r="Q76" s="3"/>
      <c r="R76" s="3"/>
      <c r="S76" s="3"/>
      <c r="T76" s="3"/>
      <c r="U76" s="3"/>
      <c r="V76" s="3"/>
      <c r="W76" s="3"/>
      <c r="X76" s="3"/>
      <c r="Y76" s="3"/>
    </row>
    <row r="77" spans="1:25" ht="14">
      <c r="A77" s="3"/>
      <c r="B77" s="3"/>
      <c r="C77" s="3"/>
      <c r="D77" s="3"/>
      <c r="E77" s="3"/>
      <c r="F77" s="3"/>
      <c r="G77" s="3"/>
      <c r="H77" s="3"/>
      <c r="I77" s="3"/>
      <c r="J77" s="3"/>
      <c r="K77" s="3"/>
      <c r="L77" s="3"/>
      <c r="M77" s="3"/>
      <c r="N77" s="3"/>
      <c r="O77" s="3"/>
      <c r="P77" s="3"/>
      <c r="Q77" s="3"/>
      <c r="R77" s="3"/>
      <c r="S77" s="3"/>
      <c r="T77" s="3"/>
      <c r="U77" s="3"/>
      <c r="V77" s="3"/>
      <c r="W77" s="3"/>
      <c r="X77" s="3"/>
      <c r="Y77" s="3"/>
    </row>
    <row r="78" spans="1:25" ht="14">
      <c r="A78" s="3"/>
      <c r="B78" s="3"/>
      <c r="C78" s="3"/>
      <c r="D78" s="3"/>
      <c r="E78" s="3"/>
      <c r="F78" s="3"/>
      <c r="G78" s="3"/>
      <c r="H78" s="3"/>
      <c r="I78" s="3"/>
      <c r="J78" s="3"/>
      <c r="K78" s="3"/>
      <c r="L78" s="3"/>
      <c r="M78" s="3"/>
      <c r="N78" s="3"/>
      <c r="O78" s="3"/>
      <c r="P78" s="3"/>
      <c r="Q78" s="3"/>
      <c r="R78" s="3"/>
      <c r="S78" s="3"/>
      <c r="T78" s="3"/>
      <c r="U78" s="3"/>
      <c r="V78" s="3"/>
      <c r="W78" s="3"/>
      <c r="X78" s="3"/>
      <c r="Y78" s="3"/>
    </row>
    <row r="79" spans="1:25" ht="14">
      <c r="A79" s="3"/>
      <c r="B79" s="3"/>
      <c r="C79" s="3"/>
      <c r="D79" s="3"/>
      <c r="E79" s="3"/>
      <c r="F79" s="3"/>
      <c r="G79" s="3"/>
      <c r="H79" s="3"/>
      <c r="I79" s="3"/>
      <c r="J79" s="3"/>
      <c r="K79" s="3"/>
      <c r="L79" s="3"/>
      <c r="M79" s="3"/>
      <c r="N79" s="3"/>
      <c r="O79" s="3"/>
      <c r="P79" s="3"/>
      <c r="Q79" s="3"/>
      <c r="R79" s="3"/>
      <c r="S79" s="3"/>
      <c r="T79" s="3"/>
      <c r="U79" s="3"/>
      <c r="V79" s="3"/>
      <c r="W79" s="3"/>
      <c r="X79" s="3"/>
      <c r="Y79" s="3"/>
    </row>
    <row r="80" spans="1:25" ht="14">
      <c r="A80" s="3"/>
      <c r="B80" s="3"/>
      <c r="C80" s="3"/>
      <c r="D80" s="3"/>
      <c r="E80" s="3"/>
      <c r="F80" s="3"/>
      <c r="G80" s="3"/>
      <c r="H80" s="3"/>
      <c r="I80" s="3"/>
      <c r="J80" s="3"/>
      <c r="K80" s="3"/>
      <c r="L80" s="3"/>
      <c r="M80" s="3"/>
      <c r="N80" s="3"/>
      <c r="O80" s="3"/>
      <c r="P80" s="3"/>
      <c r="Q80" s="3"/>
      <c r="R80" s="3"/>
      <c r="S80" s="3"/>
      <c r="T80" s="3"/>
      <c r="U80" s="3"/>
      <c r="V80" s="3"/>
      <c r="W80" s="3"/>
      <c r="X80" s="3"/>
      <c r="Y80" s="3"/>
    </row>
    <row r="81" spans="1:25" ht="14">
      <c r="A81" s="3"/>
      <c r="B81" s="3"/>
      <c r="C81" s="3"/>
      <c r="D81" s="3"/>
      <c r="E81" s="3"/>
      <c r="F81" s="3"/>
      <c r="G81" s="3"/>
      <c r="H81" s="3"/>
      <c r="I81" s="3"/>
      <c r="J81" s="3"/>
      <c r="K81" s="3"/>
      <c r="L81" s="3"/>
      <c r="M81" s="3"/>
      <c r="N81" s="3"/>
      <c r="O81" s="3"/>
      <c r="P81" s="3"/>
      <c r="Q81" s="3"/>
      <c r="R81" s="3"/>
      <c r="S81" s="3"/>
      <c r="T81" s="3"/>
      <c r="U81" s="3"/>
      <c r="V81" s="3"/>
      <c r="W81" s="3"/>
      <c r="X81" s="3"/>
      <c r="Y81" s="3"/>
    </row>
    <row r="82" spans="1:25" ht="14">
      <c r="A82" s="3"/>
      <c r="B82" s="3"/>
      <c r="C82" s="3"/>
      <c r="D82" s="3"/>
      <c r="E82" s="3"/>
      <c r="F82" s="3"/>
      <c r="G82" s="3"/>
      <c r="H82" s="3"/>
      <c r="I82" s="3"/>
      <c r="J82" s="3"/>
      <c r="K82" s="3"/>
      <c r="L82" s="3"/>
      <c r="M82" s="3"/>
      <c r="N82" s="3"/>
      <c r="O82" s="3"/>
      <c r="P82" s="3"/>
      <c r="Q82" s="3"/>
      <c r="R82" s="3"/>
      <c r="S82" s="3"/>
      <c r="T82" s="3"/>
      <c r="U82" s="3"/>
      <c r="V82" s="3"/>
      <c r="W82" s="3"/>
      <c r="X82" s="3"/>
      <c r="Y82" s="3"/>
    </row>
    <row r="83" spans="1:25" ht="14">
      <c r="A83" s="3"/>
      <c r="B83" s="3"/>
      <c r="C83" s="3"/>
      <c r="D83" s="3"/>
      <c r="E83" s="3"/>
      <c r="F83" s="3"/>
      <c r="G83" s="3"/>
      <c r="H83" s="3"/>
      <c r="I83" s="3"/>
      <c r="J83" s="3"/>
      <c r="K83" s="3"/>
      <c r="L83" s="3"/>
      <c r="M83" s="3"/>
      <c r="N83" s="3"/>
      <c r="O83" s="3"/>
      <c r="P83" s="3"/>
      <c r="Q83" s="3"/>
      <c r="R83" s="3"/>
      <c r="S83" s="3"/>
      <c r="T83" s="3"/>
      <c r="U83" s="3"/>
      <c r="V83" s="3"/>
      <c r="W83" s="3"/>
      <c r="X83" s="3"/>
      <c r="Y83" s="3"/>
    </row>
    <row r="84" spans="1:25" ht="14">
      <c r="A84" s="3"/>
      <c r="B84" s="3"/>
      <c r="C84" s="3"/>
      <c r="D84" s="3"/>
      <c r="E84" s="3"/>
      <c r="F84" s="3"/>
      <c r="G84" s="3"/>
      <c r="H84" s="3"/>
      <c r="I84" s="3"/>
      <c r="J84" s="3"/>
      <c r="K84" s="3"/>
      <c r="L84" s="3"/>
      <c r="M84" s="3"/>
      <c r="N84" s="3"/>
      <c r="O84" s="3"/>
      <c r="P84" s="3"/>
      <c r="Q84" s="3"/>
      <c r="R84" s="3"/>
      <c r="S84" s="3"/>
      <c r="T84" s="3"/>
      <c r="U84" s="3"/>
      <c r="V84" s="3"/>
      <c r="W84" s="3"/>
      <c r="X84" s="3"/>
      <c r="Y84" s="3"/>
    </row>
    <row r="85" spans="1:25" ht="14">
      <c r="A85" s="3"/>
      <c r="B85" s="3"/>
      <c r="C85" s="3"/>
      <c r="D85" s="3"/>
      <c r="E85" s="3"/>
      <c r="F85" s="3"/>
      <c r="G85" s="3"/>
      <c r="H85" s="3"/>
      <c r="I85" s="3"/>
      <c r="J85" s="3"/>
      <c r="K85" s="3"/>
      <c r="L85" s="3"/>
      <c r="M85" s="3"/>
      <c r="N85" s="3"/>
      <c r="O85" s="3"/>
      <c r="P85" s="3"/>
      <c r="Q85" s="3"/>
      <c r="R85" s="3"/>
      <c r="S85" s="3"/>
      <c r="T85" s="3"/>
      <c r="U85" s="3"/>
      <c r="V85" s="3"/>
      <c r="W85" s="3"/>
      <c r="X85" s="3"/>
      <c r="Y85" s="3"/>
    </row>
    <row r="86" spans="1:25" ht="14">
      <c r="A86" s="3"/>
      <c r="B86" s="3"/>
      <c r="C86" s="3"/>
      <c r="D86" s="3"/>
      <c r="E86" s="3"/>
      <c r="F86" s="3"/>
      <c r="G86" s="3"/>
      <c r="H86" s="3"/>
      <c r="I86" s="3"/>
      <c r="J86" s="3"/>
      <c r="K86" s="3"/>
      <c r="L86" s="3"/>
      <c r="M86" s="3"/>
      <c r="N86" s="3"/>
      <c r="O86" s="3"/>
      <c r="P86" s="3"/>
      <c r="Q86" s="3"/>
      <c r="R86" s="3"/>
      <c r="S86" s="3"/>
      <c r="T86" s="3"/>
      <c r="U86" s="3"/>
      <c r="V86" s="3"/>
      <c r="W86" s="3"/>
      <c r="X86" s="3"/>
      <c r="Y86" s="3"/>
    </row>
    <row r="87" spans="1:25" ht="14">
      <c r="A87" s="3"/>
      <c r="B87" s="3"/>
      <c r="C87" s="3"/>
      <c r="D87" s="3"/>
      <c r="E87" s="3"/>
      <c r="F87" s="3"/>
      <c r="G87" s="3"/>
      <c r="H87" s="3"/>
      <c r="I87" s="3"/>
      <c r="J87" s="3"/>
      <c r="K87" s="3"/>
      <c r="L87" s="3"/>
      <c r="M87" s="3"/>
      <c r="N87" s="3"/>
      <c r="O87" s="3"/>
      <c r="P87" s="3"/>
      <c r="Q87" s="3"/>
      <c r="R87" s="3"/>
      <c r="S87" s="3"/>
      <c r="T87" s="3"/>
      <c r="U87" s="3"/>
      <c r="V87" s="3"/>
      <c r="W87" s="3"/>
      <c r="X87" s="3"/>
      <c r="Y87" s="3"/>
    </row>
    <row r="88" spans="1:25" ht="14">
      <c r="A88" s="3"/>
      <c r="B88" s="3"/>
      <c r="C88" s="3"/>
      <c r="D88" s="3"/>
      <c r="E88" s="3"/>
      <c r="F88" s="3"/>
      <c r="G88" s="3"/>
      <c r="H88" s="3"/>
      <c r="I88" s="3"/>
      <c r="J88" s="3"/>
      <c r="K88" s="3"/>
      <c r="L88" s="3"/>
      <c r="M88" s="3"/>
      <c r="N88" s="3"/>
      <c r="O88" s="3"/>
      <c r="P88" s="3"/>
      <c r="Q88" s="3"/>
      <c r="R88" s="3"/>
      <c r="S88" s="3"/>
      <c r="T88" s="3"/>
      <c r="U88" s="3"/>
      <c r="V88" s="3"/>
      <c r="W88" s="3"/>
      <c r="X88" s="3"/>
      <c r="Y88" s="3"/>
    </row>
    <row r="89" spans="1:25" ht="14">
      <c r="A89" s="3"/>
      <c r="B89" s="3"/>
      <c r="C89" s="3"/>
      <c r="D89" s="3"/>
      <c r="E89" s="3"/>
      <c r="F89" s="3"/>
      <c r="G89" s="3"/>
      <c r="H89" s="3"/>
      <c r="I89" s="3"/>
      <c r="J89" s="3"/>
      <c r="K89" s="3"/>
      <c r="L89" s="3"/>
      <c r="M89" s="3"/>
      <c r="N89" s="3"/>
      <c r="O89" s="3"/>
      <c r="P89" s="3"/>
      <c r="Q89" s="3"/>
      <c r="R89" s="3"/>
      <c r="S89" s="3"/>
      <c r="T89" s="3"/>
      <c r="U89" s="3"/>
      <c r="V89" s="3"/>
      <c r="W89" s="3"/>
      <c r="X89" s="3"/>
      <c r="Y89" s="3"/>
    </row>
    <row r="90" spans="1:25" ht="14">
      <c r="A90" s="3"/>
      <c r="B90" s="3"/>
      <c r="C90" s="3"/>
      <c r="D90" s="3"/>
      <c r="E90" s="3"/>
      <c r="F90" s="3"/>
      <c r="G90" s="3"/>
      <c r="H90" s="3"/>
      <c r="I90" s="3"/>
      <c r="J90" s="3"/>
      <c r="K90" s="3"/>
      <c r="L90" s="3"/>
      <c r="M90" s="3"/>
      <c r="N90" s="3"/>
      <c r="O90" s="3"/>
      <c r="P90" s="3"/>
      <c r="Q90" s="3"/>
      <c r="R90" s="3"/>
      <c r="S90" s="3"/>
      <c r="T90" s="3"/>
      <c r="U90" s="3"/>
      <c r="V90" s="3"/>
      <c r="W90" s="3"/>
      <c r="X90" s="3"/>
      <c r="Y90" s="3"/>
    </row>
    <row r="91" spans="1:25" ht="14">
      <c r="A91" s="3"/>
      <c r="B91" s="3"/>
      <c r="C91" s="3"/>
      <c r="D91" s="3"/>
      <c r="E91" s="3"/>
      <c r="F91" s="3"/>
      <c r="G91" s="3"/>
      <c r="H91" s="3"/>
      <c r="I91" s="3"/>
      <c r="J91" s="3"/>
      <c r="K91" s="3"/>
      <c r="L91" s="3"/>
      <c r="M91" s="3"/>
      <c r="N91" s="3"/>
      <c r="O91" s="3"/>
      <c r="P91" s="3"/>
      <c r="Q91" s="3"/>
      <c r="R91" s="3"/>
      <c r="S91" s="3"/>
      <c r="T91" s="3"/>
      <c r="U91" s="3"/>
      <c r="V91" s="3"/>
      <c r="W91" s="3"/>
      <c r="X91" s="3"/>
      <c r="Y91" s="3"/>
    </row>
    <row r="92" spans="1:25" ht="14">
      <c r="A92" s="3"/>
      <c r="B92" s="3"/>
      <c r="C92" s="3"/>
      <c r="D92" s="3"/>
      <c r="E92" s="3"/>
      <c r="F92" s="3"/>
      <c r="G92" s="3"/>
      <c r="H92" s="3"/>
      <c r="I92" s="3"/>
      <c r="J92" s="3"/>
      <c r="K92" s="3"/>
      <c r="L92" s="3"/>
      <c r="M92" s="3"/>
      <c r="N92" s="3"/>
      <c r="O92" s="3"/>
      <c r="P92" s="3"/>
      <c r="Q92" s="3"/>
      <c r="R92" s="3"/>
      <c r="S92" s="3"/>
      <c r="T92" s="3"/>
      <c r="U92" s="3"/>
      <c r="V92" s="3"/>
      <c r="W92" s="3"/>
      <c r="X92" s="3"/>
      <c r="Y92" s="3"/>
    </row>
    <row r="93" spans="1:25" ht="14">
      <c r="A93" s="3"/>
      <c r="B93" s="3"/>
      <c r="C93" s="3"/>
      <c r="D93" s="3"/>
      <c r="E93" s="3"/>
      <c r="F93" s="3"/>
      <c r="G93" s="3"/>
      <c r="H93" s="3"/>
      <c r="I93" s="3"/>
      <c r="J93" s="3"/>
      <c r="K93" s="3"/>
      <c r="L93" s="3"/>
      <c r="M93" s="3"/>
      <c r="N93" s="3"/>
      <c r="O93" s="3"/>
      <c r="P93" s="3"/>
      <c r="Q93" s="3"/>
      <c r="R93" s="3"/>
      <c r="S93" s="3"/>
      <c r="T93" s="3"/>
      <c r="U93" s="3"/>
      <c r="V93" s="3"/>
      <c r="W93" s="3"/>
      <c r="X93" s="3"/>
      <c r="Y93" s="3"/>
    </row>
    <row r="94" spans="1:25" ht="14">
      <c r="A94" s="3"/>
      <c r="B94" s="3"/>
      <c r="C94" s="3"/>
      <c r="D94" s="3"/>
      <c r="E94" s="3"/>
      <c r="F94" s="3"/>
      <c r="G94" s="3"/>
      <c r="H94" s="3"/>
      <c r="I94" s="3"/>
      <c r="J94" s="3"/>
      <c r="K94" s="3"/>
      <c r="L94" s="3"/>
      <c r="M94" s="3"/>
      <c r="N94" s="3"/>
      <c r="O94" s="3"/>
      <c r="P94" s="3"/>
      <c r="Q94" s="3"/>
      <c r="R94" s="3"/>
      <c r="S94" s="3"/>
      <c r="T94" s="3"/>
      <c r="U94" s="3"/>
      <c r="V94" s="3"/>
      <c r="W94" s="3"/>
      <c r="X94" s="3"/>
      <c r="Y94" s="3"/>
    </row>
    <row r="95" spans="1:25" ht="14">
      <c r="A95" s="3"/>
      <c r="B95" s="3"/>
      <c r="C95" s="3"/>
      <c r="D95" s="3"/>
      <c r="E95" s="3"/>
      <c r="F95" s="3"/>
      <c r="G95" s="3"/>
      <c r="H95" s="3"/>
      <c r="I95" s="3"/>
      <c r="J95" s="3"/>
      <c r="K95" s="3"/>
      <c r="L95" s="3"/>
      <c r="M95" s="3"/>
      <c r="N95" s="3"/>
      <c r="O95" s="3"/>
      <c r="P95" s="3"/>
      <c r="Q95" s="3"/>
      <c r="R95" s="3"/>
      <c r="S95" s="3"/>
      <c r="T95" s="3"/>
      <c r="U95" s="3"/>
      <c r="V95" s="3"/>
      <c r="W95" s="3"/>
      <c r="X95" s="3"/>
      <c r="Y95" s="3"/>
    </row>
    <row r="96" spans="1:25" ht="14">
      <c r="A96" s="3"/>
      <c r="B96" s="3"/>
      <c r="C96" s="3"/>
      <c r="D96" s="3"/>
      <c r="E96" s="3"/>
      <c r="F96" s="3"/>
      <c r="G96" s="3"/>
      <c r="H96" s="3"/>
      <c r="I96" s="3"/>
      <c r="J96" s="3"/>
      <c r="K96" s="3"/>
      <c r="L96" s="3"/>
      <c r="M96" s="3"/>
      <c r="N96" s="3"/>
      <c r="O96" s="3"/>
      <c r="P96" s="3"/>
      <c r="Q96" s="3"/>
      <c r="R96" s="3"/>
      <c r="S96" s="3"/>
      <c r="T96" s="3"/>
      <c r="U96" s="3"/>
      <c r="V96" s="3"/>
      <c r="W96" s="3"/>
      <c r="X96" s="3"/>
      <c r="Y96" s="3"/>
    </row>
    <row r="97" spans="1:25" ht="14">
      <c r="A97" s="3"/>
      <c r="B97" s="3"/>
      <c r="C97" s="3"/>
      <c r="D97" s="3"/>
      <c r="E97" s="3"/>
      <c r="F97" s="3"/>
      <c r="G97" s="3"/>
      <c r="H97" s="3"/>
      <c r="I97" s="3"/>
      <c r="J97" s="3"/>
      <c r="K97" s="3"/>
      <c r="L97" s="3"/>
      <c r="M97" s="3"/>
      <c r="N97" s="3"/>
      <c r="O97" s="3"/>
      <c r="P97" s="3"/>
      <c r="Q97" s="3"/>
      <c r="R97" s="3"/>
      <c r="S97" s="3"/>
      <c r="T97" s="3"/>
      <c r="U97" s="3"/>
      <c r="V97" s="3"/>
      <c r="W97" s="3"/>
      <c r="X97" s="3"/>
      <c r="Y97" s="3"/>
    </row>
    <row r="98" spans="1:25" ht="14">
      <c r="A98" s="3"/>
      <c r="B98" s="3"/>
      <c r="C98" s="3"/>
      <c r="D98" s="3"/>
      <c r="E98" s="3"/>
      <c r="F98" s="3"/>
      <c r="G98" s="3"/>
      <c r="H98" s="3"/>
      <c r="I98" s="3"/>
      <c r="J98" s="3"/>
      <c r="K98" s="3"/>
      <c r="L98" s="3"/>
      <c r="M98" s="3"/>
      <c r="N98" s="3"/>
      <c r="O98" s="3"/>
      <c r="P98" s="3"/>
      <c r="Q98" s="3"/>
      <c r="R98" s="3"/>
      <c r="S98" s="3"/>
      <c r="T98" s="3"/>
      <c r="U98" s="3"/>
      <c r="V98" s="3"/>
      <c r="W98" s="3"/>
      <c r="X98" s="3"/>
      <c r="Y98" s="3"/>
    </row>
    <row r="99" spans="1:25" ht="14">
      <c r="A99" s="3"/>
      <c r="B99" s="3"/>
      <c r="C99" s="3"/>
      <c r="D99" s="3"/>
      <c r="E99" s="3"/>
      <c r="F99" s="3"/>
      <c r="G99" s="3"/>
      <c r="H99" s="3"/>
      <c r="I99" s="3"/>
      <c r="J99" s="3"/>
      <c r="K99" s="3"/>
      <c r="L99" s="3"/>
      <c r="M99" s="3"/>
      <c r="N99" s="3"/>
      <c r="O99" s="3"/>
      <c r="P99" s="3"/>
      <c r="Q99" s="3"/>
      <c r="R99" s="3"/>
      <c r="S99" s="3"/>
      <c r="T99" s="3"/>
      <c r="U99" s="3"/>
      <c r="V99" s="3"/>
      <c r="W99" s="3"/>
      <c r="X99" s="3"/>
      <c r="Y99" s="3"/>
    </row>
    <row r="100" spans="1:25" ht="14">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5.75" customHeight="1">
      <c r="A699" s="3"/>
      <c r="B699" s="3"/>
      <c r="C699" s="3"/>
      <c r="D699" s="3"/>
    </row>
  </sheetData>
  <hyperlinks>
    <hyperlink ref="A1" location="Contents!A1" display="Contents" xr:uid="{0B29480B-911F-DE45-B94C-D277264ACBCE}"/>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895"/>
  <sheetViews>
    <sheetView topLeftCell="A210" workbookViewId="0">
      <selection activeCell="A231" sqref="A231:XFD231"/>
    </sheetView>
  </sheetViews>
  <sheetFormatPr baseColWidth="10" defaultColWidth="12.6640625" defaultRowHeight="15.75" customHeight="1"/>
  <cols>
    <col min="1" max="1" width="8.1640625" customWidth="1"/>
    <col min="2" max="2" width="28.1640625" customWidth="1"/>
    <col min="3" max="3" width="29.6640625" customWidth="1"/>
    <col min="4" max="4" width="34" customWidth="1"/>
    <col min="5" max="5" width="16.1640625" customWidth="1"/>
    <col min="6" max="6" width="15.83203125" customWidth="1"/>
    <col min="7" max="7" width="19" customWidth="1"/>
    <col min="8" max="8" width="20.6640625" customWidth="1"/>
    <col min="9" max="9" width="23.1640625" customWidth="1"/>
    <col min="10" max="10" width="27.1640625" customWidth="1"/>
    <col min="11" max="11" width="23.33203125" customWidth="1"/>
    <col min="12" max="12" width="14.1640625" customWidth="1"/>
    <col min="17" max="17" width="16.5" customWidth="1"/>
  </cols>
  <sheetData>
    <row r="1" spans="1:25" ht="18">
      <c r="A1" s="322" t="s">
        <v>1004</v>
      </c>
    </row>
    <row r="2" spans="1:25" ht="27.75" customHeight="1">
      <c r="A2" s="333" t="s">
        <v>1039</v>
      </c>
      <c r="C2" s="2"/>
      <c r="D2" s="2"/>
      <c r="E2" s="3"/>
      <c r="F2" s="3"/>
      <c r="G2" s="3"/>
      <c r="H2" s="4"/>
      <c r="I2" s="4"/>
      <c r="J2" s="4"/>
      <c r="K2" s="5"/>
      <c r="L2" s="4"/>
      <c r="M2" s="4"/>
      <c r="N2" s="4"/>
      <c r="O2" s="4"/>
      <c r="P2" s="4"/>
      <c r="Q2" s="4"/>
      <c r="R2" s="3"/>
      <c r="S2" s="3"/>
      <c r="T2" s="3"/>
      <c r="U2" s="3"/>
      <c r="V2" s="3"/>
      <c r="W2" s="3"/>
      <c r="X2" s="3"/>
      <c r="Y2" s="3"/>
    </row>
    <row r="3" spans="1:25" ht="15">
      <c r="A3" s="404" t="s">
        <v>1003</v>
      </c>
      <c r="B3" s="405" t="s">
        <v>1</v>
      </c>
      <c r="C3" s="405" t="s">
        <v>62</v>
      </c>
      <c r="D3" s="405" t="s">
        <v>63</v>
      </c>
      <c r="E3" s="405" t="s">
        <v>1027</v>
      </c>
      <c r="F3" s="405" t="s">
        <v>1028</v>
      </c>
      <c r="G3" s="405" t="s">
        <v>1029</v>
      </c>
      <c r="H3" s="405" t="s">
        <v>1030</v>
      </c>
      <c r="I3" s="405" t="s">
        <v>1031</v>
      </c>
      <c r="J3" s="405" t="s">
        <v>1032</v>
      </c>
      <c r="K3" s="406" t="s">
        <v>1033</v>
      </c>
      <c r="L3" s="3"/>
      <c r="M3" s="3"/>
      <c r="N3" s="3"/>
      <c r="O3" s="3"/>
      <c r="P3" s="3"/>
      <c r="Q3" s="3"/>
      <c r="R3" s="3"/>
      <c r="S3" s="3"/>
      <c r="T3" s="3"/>
      <c r="U3" s="3"/>
      <c r="V3" s="3"/>
      <c r="W3" s="3"/>
      <c r="X3" s="3"/>
      <c r="Y3" s="3"/>
    </row>
    <row r="4" spans="1:25" ht="14">
      <c r="A4" s="412">
        <v>1</v>
      </c>
      <c r="B4" s="15" t="s">
        <v>3</v>
      </c>
      <c r="C4" s="16" t="s">
        <v>64</v>
      </c>
      <c r="D4" s="8" t="s">
        <v>65</v>
      </c>
      <c r="E4" s="17">
        <v>1897</v>
      </c>
      <c r="F4" s="18"/>
      <c r="G4" s="18">
        <v>432</v>
      </c>
      <c r="H4" s="18">
        <v>30</v>
      </c>
      <c r="I4" s="18">
        <v>1435</v>
      </c>
      <c r="J4" s="18">
        <v>525</v>
      </c>
      <c r="K4" s="141">
        <v>293.60000000000002</v>
      </c>
      <c r="L4" s="19"/>
      <c r="M4" s="3"/>
      <c r="N4" s="3"/>
      <c r="O4" s="3"/>
      <c r="P4" s="3"/>
      <c r="Q4" s="3"/>
      <c r="R4" s="3"/>
      <c r="S4" s="3"/>
      <c r="T4" s="3"/>
      <c r="U4" s="3"/>
      <c r="V4" s="3"/>
      <c r="W4" s="3"/>
      <c r="X4" s="3"/>
      <c r="Y4" s="3"/>
    </row>
    <row r="5" spans="1:25" ht="14">
      <c r="A5" s="412">
        <v>2</v>
      </c>
      <c r="B5" s="15" t="s">
        <v>3</v>
      </c>
      <c r="C5" s="16" t="s">
        <v>66</v>
      </c>
      <c r="D5" s="8" t="s">
        <v>67</v>
      </c>
      <c r="E5" s="17">
        <v>1894</v>
      </c>
      <c r="F5" s="18"/>
      <c r="G5" s="18">
        <v>17.7</v>
      </c>
      <c r="H5" s="18">
        <v>1</v>
      </c>
      <c r="I5" s="18">
        <v>1000</v>
      </c>
      <c r="J5" s="18"/>
      <c r="K5" s="141"/>
      <c r="L5" s="19"/>
      <c r="M5" s="3"/>
      <c r="N5" s="3"/>
      <c r="O5" s="3"/>
      <c r="P5" s="3"/>
      <c r="Q5" s="3"/>
      <c r="R5" s="3"/>
      <c r="S5" s="3"/>
      <c r="T5" s="3"/>
      <c r="U5" s="3"/>
      <c r="V5" s="3"/>
      <c r="W5" s="3"/>
      <c r="X5" s="3"/>
      <c r="Y5" s="3"/>
    </row>
    <row r="6" spans="1:25" ht="14">
      <c r="A6" s="412">
        <v>3</v>
      </c>
      <c r="B6" s="15" t="s">
        <v>3</v>
      </c>
      <c r="C6" s="16" t="s">
        <v>68</v>
      </c>
      <c r="D6" s="8" t="s">
        <v>69</v>
      </c>
      <c r="E6" s="17">
        <v>1905</v>
      </c>
      <c r="F6" s="18"/>
      <c r="G6" s="18">
        <v>19.5</v>
      </c>
      <c r="H6" s="18">
        <v>3</v>
      </c>
      <c r="I6" s="18">
        <v>1000</v>
      </c>
      <c r="J6" s="18"/>
      <c r="K6" s="141">
        <v>80</v>
      </c>
      <c r="L6" s="19"/>
      <c r="M6" s="3"/>
      <c r="N6" s="3"/>
      <c r="O6" s="3"/>
      <c r="P6" s="3"/>
      <c r="Q6" s="3"/>
      <c r="R6" s="3"/>
      <c r="S6" s="3"/>
      <c r="T6" s="3"/>
      <c r="U6" s="3"/>
      <c r="V6" s="3"/>
      <c r="W6" s="3"/>
      <c r="X6" s="3"/>
      <c r="Y6" s="3"/>
    </row>
    <row r="7" spans="1:25" ht="14">
      <c r="A7" s="412">
        <v>4</v>
      </c>
      <c r="B7" s="15" t="s">
        <v>3</v>
      </c>
      <c r="C7" s="16" t="s">
        <v>70</v>
      </c>
      <c r="D7" s="8" t="s">
        <v>71</v>
      </c>
      <c r="E7" s="17">
        <v>1897</v>
      </c>
      <c r="F7" s="18"/>
      <c r="G7" s="18">
        <v>30.4</v>
      </c>
      <c r="H7" s="18">
        <v>5</v>
      </c>
      <c r="I7" s="18">
        <v>900</v>
      </c>
      <c r="J7" s="18"/>
      <c r="K7" s="141"/>
      <c r="L7" s="19"/>
      <c r="M7" s="3"/>
      <c r="N7" s="3"/>
      <c r="O7" s="3"/>
      <c r="P7" s="3"/>
      <c r="Q7" s="3"/>
      <c r="R7" s="3"/>
      <c r="S7" s="3"/>
      <c r="T7" s="3"/>
      <c r="U7" s="3"/>
      <c r="V7" s="3"/>
      <c r="W7" s="3"/>
      <c r="X7" s="3"/>
      <c r="Y7" s="3"/>
    </row>
    <row r="8" spans="1:25" ht="14">
      <c r="A8" s="412">
        <v>5</v>
      </c>
      <c r="B8" s="15" t="s">
        <v>3</v>
      </c>
      <c r="C8" s="16" t="s">
        <v>72</v>
      </c>
      <c r="D8" s="8" t="s">
        <v>73</v>
      </c>
      <c r="E8" s="17">
        <v>1878</v>
      </c>
      <c r="F8" s="18"/>
      <c r="G8" s="18">
        <v>67.2</v>
      </c>
      <c r="H8" s="18">
        <v>6</v>
      </c>
      <c r="I8" s="18">
        <v>1435</v>
      </c>
      <c r="J8" s="18">
        <v>86</v>
      </c>
      <c r="K8" s="141">
        <v>53.56</v>
      </c>
      <c r="L8" s="19"/>
      <c r="M8" s="3"/>
      <c r="N8" s="3"/>
      <c r="O8" s="3"/>
      <c r="P8" s="3"/>
      <c r="Q8" s="3"/>
      <c r="R8" s="3"/>
      <c r="S8" s="3"/>
      <c r="T8" s="3"/>
      <c r="U8" s="3"/>
      <c r="V8" s="3"/>
      <c r="W8" s="3"/>
      <c r="X8" s="3"/>
      <c r="Y8" s="3"/>
    </row>
    <row r="9" spans="1:25" ht="14">
      <c r="A9" s="412">
        <v>6</v>
      </c>
      <c r="B9" s="15" t="s">
        <v>5</v>
      </c>
      <c r="C9" s="16" t="s">
        <v>74</v>
      </c>
      <c r="D9" s="8" t="s">
        <v>75</v>
      </c>
      <c r="E9" s="17">
        <v>1988</v>
      </c>
      <c r="F9" s="18"/>
      <c r="G9" s="18">
        <v>19.600000000000001</v>
      </c>
      <c r="H9" s="18"/>
      <c r="I9" s="18">
        <v>1524</v>
      </c>
      <c r="J9" s="18"/>
      <c r="K9" s="141"/>
      <c r="L9" s="19"/>
      <c r="M9" s="3"/>
      <c r="N9" s="3"/>
      <c r="O9" s="3"/>
      <c r="P9" s="3"/>
      <c r="Q9" s="3"/>
      <c r="R9" s="3"/>
      <c r="S9" s="3"/>
      <c r="T9" s="3"/>
      <c r="U9" s="3"/>
      <c r="V9" s="3"/>
      <c r="W9" s="3"/>
      <c r="X9" s="3"/>
      <c r="Y9" s="3"/>
    </row>
    <row r="10" spans="1:25" ht="14">
      <c r="A10" s="412">
        <v>7</v>
      </c>
      <c r="B10" s="15" t="s">
        <v>5</v>
      </c>
      <c r="C10" s="16" t="s">
        <v>76</v>
      </c>
      <c r="D10" s="8" t="s">
        <v>77</v>
      </c>
      <c r="E10" s="17">
        <v>1974</v>
      </c>
      <c r="F10" s="18"/>
      <c r="G10" s="18">
        <v>11</v>
      </c>
      <c r="H10" s="18"/>
      <c r="I10" s="18">
        <v>1524</v>
      </c>
      <c r="J10" s="18"/>
      <c r="K10" s="141"/>
      <c r="L10" s="19"/>
      <c r="M10" s="3"/>
      <c r="N10" s="3"/>
      <c r="O10" s="3"/>
      <c r="P10" s="3"/>
      <c r="Q10" s="3"/>
      <c r="R10" s="3"/>
      <c r="S10" s="3"/>
      <c r="T10" s="3"/>
      <c r="U10" s="3"/>
      <c r="V10" s="3"/>
      <c r="W10" s="3"/>
      <c r="X10" s="3"/>
      <c r="Y10" s="3"/>
    </row>
    <row r="11" spans="1:25" ht="14">
      <c r="A11" s="412">
        <v>8</v>
      </c>
      <c r="B11" s="15" t="s">
        <v>5</v>
      </c>
      <c r="C11" s="16" t="s">
        <v>78</v>
      </c>
      <c r="D11" s="8" t="s">
        <v>79</v>
      </c>
      <c r="E11" s="17">
        <v>1898</v>
      </c>
      <c r="F11" s="18"/>
      <c r="G11" s="18">
        <v>26</v>
      </c>
      <c r="H11" s="18"/>
      <c r="I11" s="18">
        <v>1524</v>
      </c>
      <c r="J11" s="18"/>
      <c r="K11" s="141"/>
      <c r="L11" s="19"/>
      <c r="M11" s="3"/>
      <c r="N11" s="3"/>
      <c r="O11" s="3"/>
      <c r="P11" s="3"/>
      <c r="Q11" s="3"/>
      <c r="R11" s="3"/>
      <c r="S11" s="3"/>
      <c r="T11" s="3"/>
      <c r="U11" s="3"/>
      <c r="V11" s="3"/>
      <c r="W11" s="3"/>
      <c r="X11" s="3"/>
      <c r="Y11" s="3"/>
    </row>
    <row r="12" spans="1:25" ht="14">
      <c r="A12" s="412">
        <v>9</v>
      </c>
      <c r="B12" s="15" t="s">
        <v>5</v>
      </c>
      <c r="C12" s="16" t="s">
        <v>80</v>
      </c>
      <c r="D12" s="8" t="s">
        <v>81</v>
      </c>
      <c r="E12" s="17">
        <v>1892</v>
      </c>
      <c r="F12" s="18"/>
      <c r="G12" s="18">
        <v>123</v>
      </c>
      <c r="H12" s="18">
        <v>10</v>
      </c>
      <c r="I12" s="18">
        <v>1524</v>
      </c>
      <c r="J12" s="18">
        <v>151</v>
      </c>
      <c r="K12" s="141"/>
      <c r="L12" s="19"/>
      <c r="M12" s="3"/>
      <c r="N12" s="3"/>
      <c r="O12" s="3"/>
      <c r="P12" s="3"/>
      <c r="Q12" s="3"/>
      <c r="R12" s="3"/>
      <c r="S12" s="3"/>
      <c r="T12" s="3"/>
      <c r="U12" s="3"/>
      <c r="V12" s="3"/>
      <c r="W12" s="3"/>
      <c r="X12" s="3"/>
      <c r="Y12" s="3"/>
    </row>
    <row r="13" spans="1:25" ht="14">
      <c r="A13" s="412">
        <v>10</v>
      </c>
      <c r="B13" s="15" t="s">
        <v>7</v>
      </c>
      <c r="C13" s="16" t="s">
        <v>82</v>
      </c>
      <c r="D13" s="8" t="s">
        <v>83</v>
      </c>
      <c r="E13" s="17">
        <v>1869</v>
      </c>
      <c r="F13" s="18"/>
      <c r="G13" s="18">
        <v>140.6</v>
      </c>
      <c r="H13" s="18">
        <v>18</v>
      </c>
      <c r="I13" s="18">
        <v>1435</v>
      </c>
      <c r="J13" s="18">
        <v>397</v>
      </c>
      <c r="K13" s="141">
        <v>149</v>
      </c>
      <c r="L13" s="19"/>
      <c r="M13" s="3"/>
      <c r="N13" s="3"/>
      <c r="O13" s="3"/>
      <c r="P13" s="3"/>
      <c r="Q13" s="3"/>
      <c r="R13" s="3"/>
      <c r="S13" s="3"/>
      <c r="T13" s="3"/>
      <c r="U13" s="3"/>
      <c r="V13" s="3"/>
      <c r="W13" s="3"/>
      <c r="X13" s="3"/>
      <c r="Y13" s="3"/>
    </row>
    <row r="14" spans="1:25" ht="14">
      <c r="A14" s="412">
        <v>11</v>
      </c>
      <c r="B14" s="15" t="s">
        <v>7</v>
      </c>
      <c r="C14" s="16" t="s">
        <v>84</v>
      </c>
      <c r="D14" s="8" t="s">
        <v>85</v>
      </c>
      <c r="E14" s="17">
        <v>1976</v>
      </c>
      <c r="F14" s="18"/>
      <c r="G14" s="18">
        <v>33</v>
      </c>
      <c r="H14" s="18">
        <v>4</v>
      </c>
      <c r="I14" s="18">
        <v>1000</v>
      </c>
      <c r="J14" s="18"/>
      <c r="K14" s="141"/>
      <c r="L14" s="19"/>
      <c r="M14" s="3"/>
      <c r="N14" s="3"/>
      <c r="O14" s="3"/>
      <c r="P14" s="3"/>
      <c r="Q14" s="3"/>
      <c r="R14" s="3"/>
      <c r="S14" s="3"/>
      <c r="T14" s="3"/>
      <c r="U14" s="3"/>
      <c r="V14" s="3"/>
      <c r="W14" s="3"/>
      <c r="X14" s="3"/>
      <c r="Y14" s="3"/>
    </row>
    <row r="15" spans="1:25" ht="14">
      <c r="A15" s="412">
        <v>12</v>
      </c>
      <c r="B15" s="15" t="s">
        <v>7</v>
      </c>
      <c r="C15" s="16" t="s">
        <v>86</v>
      </c>
      <c r="D15" s="8" t="s">
        <v>87</v>
      </c>
      <c r="E15" s="17">
        <v>1885</v>
      </c>
      <c r="F15" s="18"/>
      <c r="G15" s="18">
        <v>67</v>
      </c>
      <c r="H15" s="18">
        <v>1</v>
      </c>
      <c r="I15" s="18">
        <v>1000</v>
      </c>
      <c r="J15" s="18"/>
      <c r="K15" s="141">
        <v>15</v>
      </c>
      <c r="L15" s="19"/>
      <c r="M15" s="3"/>
      <c r="N15" s="3"/>
      <c r="O15" s="3"/>
      <c r="P15" s="3"/>
      <c r="Q15" s="3"/>
      <c r="R15" s="3"/>
      <c r="S15" s="3"/>
      <c r="T15" s="3"/>
      <c r="U15" s="3"/>
      <c r="V15" s="3"/>
      <c r="W15" s="3"/>
      <c r="X15" s="3"/>
      <c r="Y15" s="3"/>
    </row>
    <row r="16" spans="1:25" ht="14">
      <c r="A16" s="412">
        <v>13</v>
      </c>
      <c r="B16" s="15" t="s">
        <v>7</v>
      </c>
      <c r="C16" s="16" t="s">
        <v>88</v>
      </c>
      <c r="D16" s="8" t="s">
        <v>89</v>
      </c>
      <c r="E16" s="17">
        <v>1874</v>
      </c>
      <c r="F16" s="18"/>
      <c r="G16" s="18">
        <v>32</v>
      </c>
      <c r="H16" s="18">
        <v>3</v>
      </c>
      <c r="I16" s="18">
        <v>1000</v>
      </c>
      <c r="J16" s="18">
        <v>83</v>
      </c>
      <c r="K16" s="141"/>
      <c r="L16" s="19"/>
      <c r="M16" s="3"/>
      <c r="N16" s="3"/>
      <c r="O16" s="3"/>
      <c r="P16" s="3"/>
      <c r="Q16" s="3"/>
      <c r="R16" s="3"/>
      <c r="S16" s="3"/>
      <c r="T16" s="3"/>
      <c r="U16" s="3"/>
      <c r="V16" s="3"/>
      <c r="W16" s="3"/>
      <c r="X16" s="3"/>
      <c r="Y16" s="3"/>
    </row>
    <row r="17" spans="1:25" ht="14">
      <c r="A17" s="412">
        <v>14</v>
      </c>
      <c r="B17" s="15" t="s">
        <v>7</v>
      </c>
      <c r="C17" s="16" t="s">
        <v>90</v>
      </c>
      <c r="D17" s="8" t="s">
        <v>91</v>
      </c>
      <c r="E17" s="17">
        <v>1873</v>
      </c>
      <c r="F17" s="18"/>
      <c r="G17" s="18">
        <v>116</v>
      </c>
      <c r="H17" s="18">
        <v>14</v>
      </c>
      <c r="I17" s="18">
        <v>1000</v>
      </c>
      <c r="J17" s="18"/>
      <c r="K17" s="141"/>
      <c r="L17" s="19"/>
      <c r="M17" s="3"/>
      <c r="N17" s="3"/>
      <c r="O17" s="3"/>
      <c r="P17" s="3"/>
      <c r="Q17" s="3"/>
      <c r="R17" s="3"/>
      <c r="S17" s="3"/>
      <c r="T17" s="3"/>
      <c r="U17" s="3"/>
      <c r="V17" s="3"/>
      <c r="W17" s="3"/>
      <c r="X17" s="3"/>
      <c r="Y17" s="3"/>
    </row>
    <row r="18" spans="1:25" ht="14">
      <c r="A18" s="412">
        <v>15</v>
      </c>
      <c r="B18" s="12" t="s">
        <v>516</v>
      </c>
      <c r="C18" s="16" t="s">
        <v>92</v>
      </c>
      <c r="D18" s="8" t="s">
        <v>93</v>
      </c>
      <c r="E18" s="17">
        <v>1895</v>
      </c>
      <c r="F18" s="18"/>
      <c r="G18" s="18">
        <v>22.9</v>
      </c>
      <c r="H18" s="18">
        <v>6</v>
      </c>
      <c r="I18" s="18">
        <v>1435</v>
      </c>
      <c r="J18" s="18">
        <v>95</v>
      </c>
      <c r="K18" s="141"/>
      <c r="L18" s="19"/>
      <c r="M18" s="3"/>
      <c r="N18" s="3"/>
      <c r="O18" s="3"/>
      <c r="P18" s="3"/>
      <c r="Q18" s="3"/>
      <c r="R18" s="3"/>
      <c r="S18" s="3"/>
      <c r="T18" s="3"/>
      <c r="U18" s="3"/>
      <c r="V18" s="3"/>
      <c r="W18" s="3"/>
      <c r="X18" s="3"/>
      <c r="Y18" s="3"/>
    </row>
    <row r="19" spans="1:25" ht="14">
      <c r="A19" s="412">
        <v>16</v>
      </c>
      <c r="B19" s="15" t="s">
        <v>11</v>
      </c>
      <c r="C19" s="16" t="s">
        <v>94</v>
      </c>
      <c r="D19" s="8" t="s">
        <v>95</v>
      </c>
      <c r="E19" s="17">
        <v>1901</v>
      </c>
      <c r="F19" s="18"/>
      <c r="G19" s="18">
        <v>308</v>
      </c>
      <c r="H19" s="18">
        <v>14</v>
      </c>
      <c r="I19" s="18" t="s">
        <v>96</v>
      </c>
      <c r="J19" s="18">
        <v>176</v>
      </c>
      <c r="K19" s="141"/>
      <c r="L19" s="19"/>
      <c r="M19" s="3"/>
      <c r="N19" s="3"/>
      <c r="O19" s="3"/>
      <c r="P19" s="3"/>
      <c r="Q19" s="3"/>
      <c r="R19" s="3"/>
      <c r="S19" s="3"/>
      <c r="T19" s="3"/>
      <c r="U19" s="3"/>
      <c r="V19" s="3"/>
      <c r="W19" s="3"/>
      <c r="X19" s="3"/>
      <c r="Y19" s="3"/>
    </row>
    <row r="20" spans="1:25" ht="14">
      <c r="A20" s="412">
        <v>17</v>
      </c>
      <c r="B20" s="15" t="s">
        <v>13</v>
      </c>
      <c r="C20" s="16" t="s">
        <v>97</v>
      </c>
      <c r="D20" s="8" t="s">
        <v>98</v>
      </c>
      <c r="E20" s="17">
        <v>1891</v>
      </c>
      <c r="F20" s="18"/>
      <c r="G20" s="18">
        <v>116.3</v>
      </c>
      <c r="H20" s="18">
        <v>19</v>
      </c>
      <c r="I20" s="18">
        <v>1000</v>
      </c>
      <c r="J20" s="18">
        <v>240</v>
      </c>
      <c r="K20" s="141">
        <v>204</v>
      </c>
      <c r="L20" s="19"/>
      <c r="M20" s="3"/>
      <c r="N20" s="3"/>
      <c r="O20" s="3"/>
      <c r="P20" s="3"/>
      <c r="Q20" s="3"/>
      <c r="R20" s="3"/>
      <c r="S20" s="3"/>
      <c r="T20" s="3"/>
      <c r="U20" s="3"/>
      <c r="V20" s="3"/>
      <c r="W20" s="3"/>
      <c r="X20" s="3"/>
      <c r="Y20" s="3"/>
    </row>
    <row r="21" spans="1:25" ht="14">
      <c r="A21" s="412">
        <v>18</v>
      </c>
      <c r="B21" s="15" t="s">
        <v>13</v>
      </c>
      <c r="C21" s="16" t="s">
        <v>99</v>
      </c>
      <c r="D21" s="8" t="s">
        <v>100</v>
      </c>
      <c r="E21" s="17">
        <v>1926</v>
      </c>
      <c r="F21" s="18"/>
      <c r="G21" s="18">
        <v>12</v>
      </c>
      <c r="H21" s="18">
        <v>2</v>
      </c>
      <c r="I21" s="18">
        <v>1000</v>
      </c>
      <c r="J21" s="18">
        <v>23</v>
      </c>
      <c r="K21" s="141"/>
      <c r="L21" s="19"/>
      <c r="M21" s="3"/>
      <c r="N21" s="3"/>
      <c r="O21" s="3"/>
      <c r="P21" s="3"/>
      <c r="Q21" s="3"/>
      <c r="R21" s="3"/>
      <c r="S21" s="3"/>
      <c r="T21" s="3"/>
      <c r="U21" s="3"/>
      <c r="V21" s="3"/>
      <c r="W21" s="3"/>
      <c r="X21" s="3"/>
      <c r="Y21" s="3"/>
    </row>
    <row r="22" spans="1:25" ht="14">
      <c r="A22" s="412">
        <v>19</v>
      </c>
      <c r="B22" s="15" t="s">
        <v>15</v>
      </c>
      <c r="C22" s="16" t="s">
        <v>101</v>
      </c>
      <c r="D22" s="8" t="s">
        <v>102</v>
      </c>
      <c r="E22" s="17">
        <v>1894</v>
      </c>
      <c r="F22" s="18"/>
      <c r="G22" s="18">
        <v>62.7</v>
      </c>
      <c r="H22" s="18">
        <v>16</v>
      </c>
      <c r="I22" s="18">
        <v>1435</v>
      </c>
      <c r="J22" s="18">
        <v>260</v>
      </c>
      <c r="K22" s="141">
        <v>46.2</v>
      </c>
      <c r="L22" s="19"/>
      <c r="M22" s="3"/>
      <c r="N22" s="3"/>
      <c r="O22" s="3"/>
      <c r="P22" s="3"/>
      <c r="Q22" s="3"/>
      <c r="R22" s="3"/>
      <c r="S22" s="3"/>
      <c r="T22" s="3"/>
      <c r="U22" s="3"/>
      <c r="V22" s="3"/>
      <c r="W22" s="3"/>
      <c r="X22" s="3"/>
      <c r="Y22" s="3"/>
    </row>
    <row r="23" spans="1:25" ht="14">
      <c r="A23" s="412">
        <v>20</v>
      </c>
      <c r="B23" s="15" t="s">
        <v>15</v>
      </c>
      <c r="C23" s="16" t="s">
        <v>103</v>
      </c>
      <c r="D23" s="8" t="s">
        <v>104</v>
      </c>
      <c r="E23" s="17">
        <v>1891</v>
      </c>
      <c r="F23" s="18"/>
      <c r="G23" s="18">
        <v>144</v>
      </c>
      <c r="H23" s="18">
        <v>35</v>
      </c>
      <c r="I23" s="18">
        <v>1435</v>
      </c>
      <c r="J23" s="18">
        <v>968</v>
      </c>
      <c r="K23" s="141">
        <v>373.5</v>
      </c>
      <c r="L23" s="19"/>
      <c r="M23" s="3"/>
      <c r="N23" s="3"/>
      <c r="O23" s="3"/>
      <c r="P23" s="3"/>
      <c r="Q23" s="3"/>
      <c r="R23" s="3"/>
      <c r="S23" s="3"/>
      <c r="T23" s="3"/>
      <c r="U23" s="3"/>
      <c r="V23" s="3"/>
      <c r="W23" s="3"/>
      <c r="X23" s="3"/>
      <c r="Y23" s="3"/>
    </row>
    <row r="24" spans="1:25" ht="14">
      <c r="A24" s="412">
        <v>21</v>
      </c>
      <c r="B24" s="15" t="s">
        <v>15</v>
      </c>
      <c r="C24" s="16" t="s">
        <v>105</v>
      </c>
      <c r="D24" s="8" t="s">
        <v>106</v>
      </c>
      <c r="E24" s="17">
        <v>1900</v>
      </c>
      <c r="F24" s="18"/>
      <c r="G24" s="18">
        <v>139</v>
      </c>
      <c r="H24" s="18">
        <v>12</v>
      </c>
      <c r="I24" s="18">
        <v>1435</v>
      </c>
      <c r="J24" s="18">
        <v>322</v>
      </c>
      <c r="K24" s="141">
        <v>196</v>
      </c>
      <c r="L24" s="19"/>
      <c r="M24" s="3"/>
      <c r="N24" s="3"/>
      <c r="O24" s="3"/>
      <c r="P24" s="3"/>
      <c r="Q24" s="3"/>
      <c r="R24" s="3"/>
      <c r="S24" s="3"/>
      <c r="T24" s="3"/>
      <c r="U24" s="3"/>
      <c r="V24" s="3"/>
      <c r="W24" s="3"/>
      <c r="X24" s="3"/>
      <c r="Y24" s="3"/>
    </row>
    <row r="25" spans="1:25" ht="14">
      <c r="A25" s="412">
        <v>22</v>
      </c>
      <c r="B25" s="15" t="s">
        <v>15</v>
      </c>
      <c r="C25" s="16" t="s">
        <v>107</v>
      </c>
      <c r="D25" s="8" t="s">
        <v>108</v>
      </c>
      <c r="E25" s="17">
        <v>1901</v>
      </c>
      <c r="F25" s="18"/>
      <c r="G25" s="18">
        <v>18.600000000000001</v>
      </c>
      <c r="H25" s="18">
        <v>4</v>
      </c>
      <c r="I25" s="18">
        <v>1435</v>
      </c>
      <c r="J25" s="18">
        <v>48</v>
      </c>
      <c r="K25" s="141">
        <v>1.5</v>
      </c>
      <c r="L25" s="19"/>
      <c r="M25" s="3"/>
      <c r="N25" s="3"/>
      <c r="O25" s="3"/>
      <c r="P25" s="3"/>
      <c r="Q25" s="3"/>
      <c r="R25" s="3"/>
      <c r="S25" s="3"/>
      <c r="T25" s="3"/>
      <c r="U25" s="3"/>
      <c r="V25" s="3"/>
      <c r="W25" s="3"/>
      <c r="X25" s="3"/>
      <c r="Y25" s="3"/>
    </row>
    <row r="26" spans="1:25" ht="14">
      <c r="A26" s="412">
        <v>23</v>
      </c>
      <c r="B26" s="15" t="s">
        <v>15</v>
      </c>
      <c r="C26" s="16" t="s">
        <v>109</v>
      </c>
      <c r="D26" s="8" t="s">
        <v>110</v>
      </c>
      <c r="E26" s="17">
        <v>1899</v>
      </c>
      <c r="F26" s="18"/>
      <c r="G26" s="18">
        <v>15</v>
      </c>
      <c r="H26" s="18">
        <v>7</v>
      </c>
      <c r="I26" s="18">
        <v>1435</v>
      </c>
      <c r="J26" s="18">
        <v>69</v>
      </c>
      <c r="K26" s="141">
        <v>25.7</v>
      </c>
      <c r="L26" s="19"/>
      <c r="M26" s="3"/>
      <c r="N26" s="3"/>
      <c r="O26" s="3"/>
      <c r="P26" s="3"/>
      <c r="Q26" s="3"/>
      <c r="R26" s="3"/>
      <c r="S26" s="3"/>
      <c r="T26" s="3"/>
      <c r="U26" s="3"/>
      <c r="V26" s="3"/>
      <c r="W26" s="3"/>
      <c r="X26" s="3"/>
      <c r="Y26" s="3"/>
    </row>
    <row r="27" spans="1:25" ht="14">
      <c r="A27" s="412">
        <v>24</v>
      </c>
      <c r="B27" s="15" t="s">
        <v>15</v>
      </c>
      <c r="C27" s="16" t="s">
        <v>111</v>
      </c>
      <c r="D27" s="8" t="s">
        <v>112</v>
      </c>
      <c r="E27" s="17">
        <v>1899</v>
      </c>
      <c r="F27" s="18"/>
      <c r="G27" s="18">
        <v>21.7</v>
      </c>
      <c r="H27" s="18">
        <v>3</v>
      </c>
      <c r="I27" s="18">
        <v>1435</v>
      </c>
      <c r="J27" s="18">
        <v>116</v>
      </c>
      <c r="K27" s="141">
        <v>38.5</v>
      </c>
      <c r="L27" s="19"/>
      <c r="M27" s="3"/>
      <c r="N27" s="3"/>
      <c r="O27" s="3"/>
      <c r="P27" s="3"/>
      <c r="Q27" s="3"/>
      <c r="R27" s="3"/>
      <c r="S27" s="3"/>
      <c r="T27" s="3"/>
      <c r="U27" s="3"/>
      <c r="V27" s="3"/>
      <c r="W27" s="3"/>
      <c r="X27" s="3"/>
      <c r="Y27" s="3"/>
    </row>
    <row r="28" spans="1:25" ht="14">
      <c r="A28" s="412">
        <v>25</v>
      </c>
      <c r="B28" s="15" t="s">
        <v>15</v>
      </c>
      <c r="C28" s="16" t="s">
        <v>113</v>
      </c>
      <c r="D28" s="8" t="s">
        <v>114</v>
      </c>
      <c r="E28" s="17">
        <v>1897</v>
      </c>
      <c r="F28" s="18"/>
      <c r="G28" s="18">
        <v>21.5</v>
      </c>
      <c r="H28" s="18">
        <v>3</v>
      </c>
      <c r="I28" s="18" t="s">
        <v>115</v>
      </c>
      <c r="J28" s="18">
        <v>67</v>
      </c>
      <c r="K28" s="141">
        <v>12.7</v>
      </c>
      <c r="L28" s="19"/>
      <c r="M28" s="3"/>
      <c r="N28" s="3"/>
      <c r="O28" s="3"/>
      <c r="P28" s="3"/>
      <c r="Q28" s="3"/>
      <c r="R28" s="3"/>
      <c r="S28" s="3"/>
      <c r="T28" s="3"/>
      <c r="U28" s="3"/>
      <c r="V28" s="3"/>
      <c r="W28" s="3"/>
      <c r="X28" s="3"/>
      <c r="Y28" s="3"/>
    </row>
    <row r="29" spans="1:25" ht="14">
      <c r="A29" s="412">
        <v>26</v>
      </c>
      <c r="B29" s="15" t="s">
        <v>17</v>
      </c>
      <c r="C29" s="16" t="s">
        <v>116</v>
      </c>
      <c r="D29" s="8" t="s">
        <v>117</v>
      </c>
      <c r="E29" s="17">
        <v>2017</v>
      </c>
      <c r="F29" s="18"/>
      <c r="G29" s="18">
        <v>110</v>
      </c>
      <c r="H29" s="18">
        <v>2</v>
      </c>
      <c r="I29" s="18">
        <v>1435</v>
      </c>
      <c r="J29" s="18">
        <v>26</v>
      </c>
      <c r="K29" s="141"/>
      <c r="L29" s="19"/>
      <c r="M29" s="3"/>
      <c r="N29" s="3"/>
      <c r="O29" s="3"/>
      <c r="P29" s="3"/>
      <c r="Q29" s="3"/>
      <c r="R29" s="3"/>
      <c r="S29" s="3"/>
      <c r="T29" s="3"/>
      <c r="U29" s="3"/>
      <c r="V29" s="3"/>
      <c r="W29" s="3"/>
      <c r="X29" s="3"/>
      <c r="Y29" s="3"/>
    </row>
    <row r="30" spans="1:25" ht="14">
      <c r="A30" s="412">
        <v>27</v>
      </c>
      <c r="B30" s="15" t="s">
        <v>17</v>
      </c>
      <c r="C30" s="16" t="s">
        <v>118</v>
      </c>
      <c r="D30" s="8" t="s">
        <v>119</v>
      </c>
      <c r="E30" s="17">
        <v>2022</v>
      </c>
      <c r="F30" s="18"/>
      <c r="G30" s="18">
        <v>14.5</v>
      </c>
      <c r="H30" s="18">
        <v>1</v>
      </c>
      <c r="I30" s="18">
        <v>1435</v>
      </c>
      <c r="J30" s="18"/>
      <c r="K30" s="141"/>
      <c r="L30" s="19"/>
      <c r="M30" s="3"/>
      <c r="N30" s="3"/>
      <c r="O30" s="3"/>
      <c r="P30" s="3"/>
      <c r="Q30" s="3"/>
      <c r="R30" s="3"/>
      <c r="S30" s="3"/>
      <c r="T30" s="3"/>
      <c r="U30" s="3"/>
      <c r="V30" s="3"/>
      <c r="W30" s="3"/>
      <c r="X30" s="3"/>
      <c r="Y30" s="3"/>
    </row>
    <row r="31" spans="1:25" ht="14">
      <c r="A31" s="412">
        <v>28</v>
      </c>
      <c r="B31" s="15" t="s">
        <v>19</v>
      </c>
      <c r="C31" s="16" t="s">
        <v>120</v>
      </c>
      <c r="D31" s="8" t="s">
        <v>121</v>
      </c>
      <c r="E31" s="17">
        <v>1888</v>
      </c>
      <c r="F31" s="18"/>
      <c r="G31" s="18">
        <v>19.7</v>
      </c>
      <c r="H31" s="18">
        <v>4</v>
      </c>
      <c r="I31" s="18">
        <v>1067</v>
      </c>
      <c r="J31" s="18">
        <v>70</v>
      </c>
      <c r="K31" s="141">
        <v>25.2</v>
      </c>
      <c r="L31" s="19"/>
      <c r="M31" s="3"/>
      <c r="N31" s="3"/>
      <c r="O31" s="3"/>
      <c r="P31" s="3"/>
      <c r="Q31" s="3"/>
      <c r="R31" s="3"/>
      <c r="S31" s="3"/>
      <c r="T31" s="3"/>
      <c r="U31" s="3"/>
      <c r="V31" s="3"/>
      <c r="W31" s="3"/>
      <c r="X31" s="3"/>
      <c r="Y31" s="3"/>
    </row>
    <row r="32" spans="1:25" ht="14">
      <c r="A32" s="412">
        <v>29</v>
      </c>
      <c r="B32" s="15" t="s">
        <v>21</v>
      </c>
      <c r="C32" s="16" t="s">
        <v>122</v>
      </c>
      <c r="D32" s="8" t="s">
        <v>123</v>
      </c>
      <c r="E32" s="17">
        <v>1891</v>
      </c>
      <c r="F32" s="18"/>
      <c r="G32" s="18">
        <v>38</v>
      </c>
      <c r="H32" s="18">
        <v>10</v>
      </c>
      <c r="I32" s="18">
        <v>1000</v>
      </c>
      <c r="J32" s="18">
        <v>132</v>
      </c>
      <c r="K32" s="141">
        <v>57</v>
      </c>
      <c r="L32" s="19"/>
      <c r="M32" s="3"/>
      <c r="N32" s="3"/>
      <c r="O32" s="3"/>
      <c r="P32" s="3"/>
      <c r="Q32" s="3"/>
      <c r="R32" s="3"/>
      <c r="S32" s="3"/>
      <c r="T32" s="3"/>
      <c r="U32" s="3"/>
      <c r="V32" s="3"/>
      <c r="W32" s="3"/>
      <c r="X32" s="3"/>
      <c r="Y32" s="3"/>
    </row>
    <row r="33" spans="1:25" ht="14">
      <c r="A33" s="412">
        <v>30</v>
      </c>
      <c r="B33" s="15" t="s">
        <v>21</v>
      </c>
      <c r="C33" s="16" t="s">
        <v>124</v>
      </c>
      <c r="D33" s="8" t="s">
        <v>125</v>
      </c>
      <c r="E33" s="17">
        <v>2021</v>
      </c>
      <c r="F33" s="18"/>
      <c r="G33" s="18">
        <v>16</v>
      </c>
      <c r="H33" s="18">
        <v>2</v>
      </c>
      <c r="I33" s="18">
        <v>1435</v>
      </c>
      <c r="J33" s="18">
        <v>26</v>
      </c>
      <c r="K33" s="141">
        <v>10</v>
      </c>
      <c r="L33" s="19"/>
      <c r="M33" s="3"/>
      <c r="N33" s="3"/>
      <c r="O33" s="3"/>
      <c r="P33" s="3"/>
      <c r="Q33" s="3"/>
      <c r="R33" s="3"/>
      <c r="S33" s="3"/>
      <c r="T33" s="3"/>
      <c r="U33" s="3"/>
      <c r="V33" s="3"/>
      <c r="W33" s="3"/>
      <c r="X33" s="3"/>
      <c r="Y33" s="3"/>
    </row>
    <row r="34" spans="1:25" ht="14">
      <c r="A34" s="412">
        <v>31</v>
      </c>
      <c r="B34" s="15" t="s">
        <v>23</v>
      </c>
      <c r="C34" s="16" t="s">
        <v>126</v>
      </c>
      <c r="D34" s="8" t="s">
        <v>127</v>
      </c>
      <c r="E34" s="17">
        <v>2019</v>
      </c>
      <c r="F34" s="18"/>
      <c r="G34" s="18">
        <v>16.2</v>
      </c>
      <c r="H34" s="18">
        <v>3</v>
      </c>
      <c r="I34" s="18">
        <v>1435</v>
      </c>
      <c r="J34" s="18">
        <v>26</v>
      </c>
      <c r="K34" s="141">
        <v>18.600000000000001</v>
      </c>
      <c r="L34" s="19"/>
      <c r="M34" s="3"/>
      <c r="N34" s="3"/>
      <c r="O34" s="3"/>
      <c r="P34" s="3"/>
      <c r="Q34" s="3"/>
      <c r="R34" s="3"/>
      <c r="S34" s="3"/>
      <c r="T34" s="3"/>
      <c r="U34" s="3"/>
      <c r="V34" s="3"/>
      <c r="W34" s="3"/>
      <c r="X34" s="3"/>
      <c r="Y34" s="3"/>
    </row>
    <row r="35" spans="1:25" ht="14">
      <c r="A35" s="412">
        <v>32</v>
      </c>
      <c r="B35" s="15" t="s">
        <v>23</v>
      </c>
      <c r="C35" s="16" t="s">
        <v>128</v>
      </c>
      <c r="D35" s="8" t="s">
        <v>129</v>
      </c>
      <c r="E35" s="17">
        <v>2019</v>
      </c>
      <c r="F35" s="18"/>
      <c r="G35" s="18">
        <v>5.2</v>
      </c>
      <c r="H35" s="18">
        <v>1</v>
      </c>
      <c r="I35" s="18">
        <v>1435</v>
      </c>
      <c r="J35" s="18"/>
      <c r="K35" s="141"/>
      <c r="L35" s="19"/>
      <c r="M35" s="3"/>
      <c r="N35" s="3"/>
      <c r="O35" s="3"/>
      <c r="P35" s="3"/>
      <c r="Q35" s="3"/>
      <c r="R35" s="3"/>
      <c r="S35" s="3"/>
      <c r="T35" s="3"/>
      <c r="U35" s="3"/>
      <c r="V35" s="3"/>
      <c r="W35" s="3"/>
      <c r="X35" s="3"/>
      <c r="Y35" s="3"/>
    </row>
    <row r="36" spans="1:25" ht="14">
      <c r="A36" s="412">
        <v>33</v>
      </c>
      <c r="B36" s="15" t="s">
        <v>23</v>
      </c>
      <c r="C36" s="16" t="s">
        <v>130</v>
      </c>
      <c r="D36" s="8" t="s">
        <v>131</v>
      </c>
      <c r="E36" s="17">
        <v>2014</v>
      </c>
      <c r="F36" s="18"/>
      <c r="G36" s="18">
        <v>2.8</v>
      </c>
      <c r="H36" s="18">
        <v>1</v>
      </c>
      <c r="I36" s="18">
        <v>1435</v>
      </c>
      <c r="J36" s="18"/>
      <c r="K36" s="141">
        <v>2.2599999999999998</v>
      </c>
      <c r="L36" s="19"/>
      <c r="M36" s="3"/>
      <c r="N36" s="3"/>
      <c r="O36" s="3"/>
      <c r="P36" s="3"/>
      <c r="Q36" s="3"/>
      <c r="R36" s="3"/>
      <c r="S36" s="3"/>
      <c r="T36" s="3"/>
      <c r="U36" s="3"/>
      <c r="V36" s="3"/>
      <c r="W36" s="3"/>
      <c r="X36" s="3"/>
      <c r="Y36" s="3"/>
    </row>
    <row r="37" spans="1:25" ht="14">
      <c r="A37" s="412">
        <v>34</v>
      </c>
      <c r="B37" s="15" t="s">
        <v>23</v>
      </c>
      <c r="C37" s="16" t="s">
        <v>132</v>
      </c>
      <c r="D37" s="8" t="s">
        <v>133</v>
      </c>
      <c r="E37" s="17">
        <v>2014</v>
      </c>
      <c r="F37" s="18"/>
      <c r="G37" s="18">
        <v>14.5</v>
      </c>
      <c r="H37" s="18">
        <v>2</v>
      </c>
      <c r="I37" s="18">
        <v>1435</v>
      </c>
      <c r="J37" s="18">
        <v>19</v>
      </c>
      <c r="K37" s="141">
        <v>8.6</v>
      </c>
      <c r="L37" s="19"/>
      <c r="M37" s="3"/>
      <c r="N37" s="3"/>
      <c r="O37" s="3"/>
      <c r="P37" s="3"/>
      <c r="Q37" s="3"/>
      <c r="R37" s="3"/>
      <c r="S37" s="3"/>
      <c r="T37" s="3"/>
      <c r="U37" s="3"/>
      <c r="V37" s="3"/>
      <c r="W37" s="3"/>
      <c r="X37" s="3"/>
      <c r="Y37" s="3"/>
    </row>
    <row r="38" spans="1:25" ht="14">
      <c r="A38" s="412">
        <v>35</v>
      </c>
      <c r="B38" s="15" t="s">
        <v>23</v>
      </c>
      <c r="C38" s="16" t="s">
        <v>134</v>
      </c>
      <c r="D38" s="8" t="s">
        <v>135</v>
      </c>
      <c r="E38" s="17">
        <v>2013</v>
      </c>
      <c r="F38" s="18"/>
      <c r="G38" s="18">
        <v>14.8</v>
      </c>
      <c r="H38" s="18">
        <v>1</v>
      </c>
      <c r="I38" s="18">
        <v>1435</v>
      </c>
      <c r="J38" s="18">
        <v>21</v>
      </c>
      <c r="K38" s="141">
        <v>23</v>
      </c>
      <c r="L38" s="19"/>
      <c r="M38" s="3"/>
      <c r="N38" s="3"/>
      <c r="O38" s="3"/>
      <c r="P38" s="3"/>
      <c r="Q38" s="3"/>
      <c r="R38" s="3"/>
      <c r="S38" s="3"/>
      <c r="T38" s="3"/>
      <c r="U38" s="3"/>
      <c r="V38" s="3"/>
      <c r="W38" s="3"/>
      <c r="X38" s="3"/>
      <c r="Y38" s="3"/>
    </row>
    <row r="39" spans="1:25" ht="14">
      <c r="A39" s="412">
        <v>36</v>
      </c>
      <c r="B39" s="15" t="s">
        <v>23</v>
      </c>
      <c r="C39" s="16" t="s">
        <v>136</v>
      </c>
      <c r="D39" s="8" t="s">
        <v>137</v>
      </c>
      <c r="E39" s="17">
        <v>2012</v>
      </c>
      <c r="F39" s="18"/>
      <c r="G39" s="18">
        <v>14.3</v>
      </c>
      <c r="H39" s="18">
        <v>1</v>
      </c>
      <c r="I39" s="18">
        <v>1435</v>
      </c>
      <c r="J39" s="18">
        <v>20</v>
      </c>
      <c r="K39" s="141">
        <v>10.5</v>
      </c>
      <c r="L39" s="19"/>
      <c r="M39" s="3"/>
      <c r="N39" s="3"/>
      <c r="O39" s="3"/>
      <c r="P39" s="3"/>
      <c r="Q39" s="3"/>
      <c r="R39" s="3"/>
      <c r="S39" s="3"/>
      <c r="T39" s="3"/>
      <c r="U39" s="3"/>
      <c r="V39" s="3"/>
      <c r="W39" s="3"/>
      <c r="X39" s="3"/>
      <c r="Y39" s="3"/>
    </row>
    <row r="40" spans="1:25" ht="14">
      <c r="A40" s="412">
        <v>37</v>
      </c>
      <c r="B40" s="15" t="s">
        <v>23</v>
      </c>
      <c r="C40" s="16" t="s">
        <v>138</v>
      </c>
      <c r="D40" s="8" t="s">
        <v>139</v>
      </c>
      <c r="E40" s="17">
        <v>2012</v>
      </c>
      <c r="F40" s="18"/>
      <c r="G40" s="18">
        <v>19</v>
      </c>
      <c r="H40" s="18">
        <v>2</v>
      </c>
      <c r="I40" s="18">
        <v>1435</v>
      </c>
      <c r="J40" s="18">
        <v>33</v>
      </c>
      <c r="K40" s="141">
        <v>13</v>
      </c>
      <c r="L40" s="19"/>
      <c r="M40" s="3"/>
      <c r="N40" s="3"/>
      <c r="O40" s="3"/>
      <c r="P40" s="3"/>
      <c r="Q40" s="3"/>
      <c r="R40" s="3"/>
      <c r="S40" s="3"/>
      <c r="T40" s="3"/>
      <c r="U40" s="3"/>
      <c r="V40" s="3"/>
      <c r="W40" s="3"/>
      <c r="X40" s="3"/>
      <c r="Y40" s="3"/>
    </row>
    <row r="41" spans="1:25" ht="14">
      <c r="A41" s="412">
        <v>38</v>
      </c>
      <c r="B41" s="15" t="s">
        <v>23</v>
      </c>
      <c r="C41" s="16" t="s">
        <v>140</v>
      </c>
      <c r="D41" s="8" t="s">
        <v>141</v>
      </c>
      <c r="E41" s="17">
        <v>2012</v>
      </c>
      <c r="F41" s="18"/>
      <c r="G41" s="18">
        <v>13</v>
      </c>
      <c r="H41" s="18">
        <v>2</v>
      </c>
      <c r="I41" s="18">
        <v>1435</v>
      </c>
      <c r="J41" s="18">
        <v>22</v>
      </c>
      <c r="K41" s="141"/>
      <c r="L41" s="19"/>
      <c r="M41" s="3"/>
      <c r="N41" s="3"/>
      <c r="O41" s="3"/>
      <c r="P41" s="3"/>
      <c r="Q41" s="3"/>
      <c r="R41" s="3"/>
      <c r="S41" s="3"/>
      <c r="T41" s="3"/>
      <c r="U41" s="3"/>
      <c r="V41" s="3"/>
      <c r="W41" s="3"/>
      <c r="X41" s="3"/>
      <c r="Y41" s="3"/>
    </row>
    <row r="42" spans="1:25" ht="14">
      <c r="A42" s="412">
        <v>39</v>
      </c>
      <c r="B42" s="15" t="s">
        <v>23</v>
      </c>
      <c r="C42" s="16" t="s">
        <v>142</v>
      </c>
      <c r="D42" s="8" t="s">
        <v>143</v>
      </c>
      <c r="E42" s="17">
        <v>2011</v>
      </c>
      <c r="F42" s="18"/>
      <c r="G42" s="18">
        <v>12.3</v>
      </c>
      <c r="H42" s="18">
        <v>1</v>
      </c>
      <c r="I42" s="18">
        <v>1435</v>
      </c>
      <c r="J42" s="18">
        <v>17</v>
      </c>
      <c r="K42" s="141">
        <v>10.050000000000001</v>
      </c>
      <c r="L42" s="19"/>
      <c r="M42" s="3"/>
      <c r="N42" s="3"/>
      <c r="O42" s="3"/>
      <c r="P42" s="3"/>
      <c r="Q42" s="3"/>
      <c r="R42" s="3"/>
      <c r="S42" s="3"/>
      <c r="T42" s="3"/>
      <c r="U42" s="3"/>
      <c r="V42" s="3"/>
      <c r="W42" s="3"/>
      <c r="X42" s="3"/>
      <c r="Y42" s="3"/>
    </row>
    <row r="43" spans="1:25" ht="14">
      <c r="A43" s="412">
        <v>40</v>
      </c>
      <c r="B43" s="15" t="s">
        <v>23</v>
      </c>
      <c r="C43" s="16" t="s">
        <v>144</v>
      </c>
      <c r="D43" s="8" t="s">
        <v>145</v>
      </c>
      <c r="E43" s="17">
        <v>2011</v>
      </c>
      <c r="F43" s="18"/>
      <c r="G43" s="18">
        <v>11.2</v>
      </c>
      <c r="H43" s="18">
        <v>2</v>
      </c>
      <c r="I43" s="18">
        <v>1435</v>
      </c>
      <c r="J43" s="18">
        <v>18</v>
      </c>
      <c r="K43" s="141">
        <v>14.03</v>
      </c>
      <c r="L43" s="19"/>
      <c r="M43" s="3"/>
      <c r="N43" s="3"/>
      <c r="O43" s="3"/>
      <c r="P43" s="3"/>
      <c r="Q43" s="3"/>
      <c r="R43" s="3"/>
      <c r="S43" s="3"/>
      <c r="T43" s="3"/>
      <c r="U43" s="3"/>
      <c r="V43" s="3"/>
      <c r="W43" s="3"/>
      <c r="X43" s="3"/>
      <c r="Y43" s="3"/>
    </row>
    <row r="44" spans="1:25" ht="14">
      <c r="A44" s="412">
        <v>41</v>
      </c>
      <c r="B44" s="15" t="s">
        <v>23</v>
      </c>
      <c r="C44" s="16" t="s">
        <v>146</v>
      </c>
      <c r="D44" s="8" t="s">
        <v>147</v>
      </c>
      <c r="E44" s="17">
        <v>2010</v>
      </c>
      <c r="F44" s="18"/>
      <c r="G44" s="18">
        <v>17.2</v>
      </c>
      <c r="H44" s="18">
        <v>2</v>
      </c>
      <c r="I44" s="18">
        <v>1435</v>
      </c>
      <c r="J44" s="18">
        <v>28</v>
      </c>
      <c r="K44" s="141">
        <v>12.86</v>
      </c>
      <c r="L44" s="19"/>
      <c r="M44" s="3"/>
      <c r="N44" s="3"/>
      <c r="O44" s="3"/>
      <c r="P44" s="3"/>
      <c r="Q44" s="3"/>
      <c r="R44" s="3"/>
      <c r="S44" s="3"/>
      <c r="T44" s="3"/>
      <c r="U44" s="3"/>
      <c r="V44" s="3"/>
      <c r="W44" s="3"/>
      <c r="X44" s="3"/>
      <c r="Y44" s="3"/>
    </row>
    <row r="45" spans="1:25" ht="14">
      <c r="A45" s="412">
        <v>42</v>
      </c>
      <c r="B45" s="15" t="s">
        <v>23</v>
      </c>
      <c r="C45" s="16" t="s">
        <v>148</v>
      </c>
      <c r="D45" s="8" t="s">
        <v>149</v>
      </c>
      <c r="E45" s="17">
        <v>2010</v>
      </c>
      <c r="F45" s="18"/>
      <c r="G45" s="18">
        <v>73.099999999999994</v>
      </c>
      <c r="H45" s="18">
        <v>8</v>
      </c>
      <c r="I45" s="18">
        <v>1435</v>
      </c>
      <c r="J45" s="18">
        <v>106</v>
      </c>
      <c r="K45" s="141">
        <v>96.5</v>
      </c>
      <c r="L45" s="19"/>
      <c r="M45" s="3"/>
      <c r="N45" s="3"/>
      <c r="O45" s="3"/>
      <c r="P45" s="3"/>
      <c r="Q45" s="3"/>
      <c r="R45" s="3"/>
      <c r="S45" s="3"/>
      <c r="T45" s="3"/>
      <c r="U45" s="3"/>
      <c r="V45" s="3"/>
      <c r="W45" s="3"/>
      <c r="X45" s="3"/>
      <c r="Y45" s="3"/>
    </row>
    <row r="46" spans="1:25" ht="14">
      <c r="A46" s="412">
        <v>43</v>
      </c>
      <c r="B46" s="15" t="s">
        <v>23</v>
      </c>
      <c r="C46" s="16" t="s">
        <v>150</v>
      </c>
      <c r="D46" s="8" t="s">
        <v>151</v>
      </c>
      <c r="E46" s="17">
        <v>2007</v>
      </c>
      <c r="F46" s="18"/>
      <c r="G46" s="18">
        <v>18.8</v>
      </c>
      <c r="H46" s="18">
        <v>2</v>
      </c>
      <c r="I46" s="18">
        <v>1435</v>
      </c>
      <c r="J46" s="18"/>
      <c r="K46" s="141">
        <v>18.600000000000001</v>
      </c>
      <c r="L46" s="19"/>
      <c r="M46" s="3"/>
      <c r="N46" s="3"/>
      <c r="O46" s="3"/>
      <c r="P46" s="3"/>
      <c r="Q46" s="3"/>
      <c r="R46" s="3"/>
      <c r="S46" s="3"/>
      <c r="T46" s="3"/>
      <c r="U46" s="3"/>
      <c r="V46" s="3"/>
      <c r="W46" s="3"/>
      <c r="X46" s="3"/>
      <c r="Y46" s="3"/>
    </row>
    <row r="47" spans="1:25" ht="14">
      <c r="A47" s="412">
        <v>44</v>
      </c>
      <c r="B47" s="15" t="s">
        <v>23</v>
      </c>
      <c r="C47" s="16" t="s">
        <v>152</v>
      </c>
      <c r="D47" s="8" t="s">
        <v>153</v>
      </c>
      <c r="E47" s="17">
        <v>2007</v>
      </c>
      <c r="F47" s="18"/>
      <c r="G47" s="18">
        <v>27.5</v>
      </c>
      <c r="H47" s="18">
        <v>3</v>
      </c>
      <c r="I47" s="18">
        <v>1435</v>
      </c>
      <c r="J47" s="18"/>
      <c r="K47" s="141">
        <v>36</v>
      </c>
      <c r="L47" s="19"/>
      <c r="M47" s="3"/>
      <c r="N47" s="3"/>
      <c r="O47" s="3"/>
      <c r="P47" s="3"/>
      <c r="Q47" s="3"/>
      <c r="R47" s="3"/>
      <c r="S47" s="3"/>
      <c r="T47" s="3"/>
      <c r="U47" s="3"/>
      <c r="V47" s="3"/>
      <c r="W47" s="3"/>
      <c r="X47" s="3"/>
      <c r="Y47" s="3"/>
    </row>
    <row r="48" spans="1:25" ht="14">
      <c r="A48" s="412">
        <v>45</v>
      </c>
      <c r="B48" s="15" t="s">
        <v>23</v>
      </c>
      <c r="C48" s="16" t="s">
        <v>154</v>
      </c>
      <c r="D48" s="8" t="s">
        <v>155</v>
      </c>
      <c r="E48" s="17">
        <v>2006</v>
      </c>
      <c r="F48" s="18"/>
      <c r="G48" s="18">
        <v>15.7</v>
      </c>
      <c r="H48" s="18">
        <v>1</v>
      </c>
      <c r="I48" s="18" t="s">
        <v>156</v>
      </c>
      <c r="J48" s="18"/>
      <c r="K48" s="141">
        <v>17.399999999999999</v>
      </c>
      <c r="L48" s="19"/>
      <c r="M48" s="3"/>
      <c r="N48" s="3"/>
      <c r="O48" s="3"/>
      <c r="P48" s="3"/>
      <c r="Q48" s="3"/>
      <c r="R48" s="3"/>
      <c r="S48" s="3"/>
      <c r="T48" s="3"/>
      <c r="U48" s="3"/>
      <c r="V48" s="3"/>
      <c r="W48" s="3"/>
      <c r="X48" s="3"/>
      <c r="Y48" s="3"/>
    </row>
    <row r="49" spans="1:25" ht="14">
      <c r="A49" s="412">
        <v>46</v>
      </c>
      <c r="B49" s="15" t="s">
        <v>23</v>
      </c>
      <c r="C49" s="16" t="s">
        <v>157</v>
      </c>
      <c r="D49" s="8" t="s">
        <v>158</v>
      </c>
      <c r="E49" s="17">
        <v>2006</v>
      </c>
      <c r="F49" s="18"/>
      <c r="G49" s="18">
        <v>16.2</v>
      </c>
      <c r="H49" s="18">
        <v>3</v>
      </c>
      <c r="I49" s="18">
        <v>1435</v>
      </c>
      <c r="J49" s="18">
        <v>22</v>
      </c>
      <c r="K49" s="141">
        <v>15</v>
      </c>
      <c r="L49" s="19"/>
      <c r="M49" s="3"/>
      <c r="N49" s="3"/>
      <c r="O49" s="3"/>
      <c r="P49" s="3"/>
      <c r="Q49" s="3"/>
      <c r="R49" s="3"/>
      <c r="S49" s="3"/>
      <c r="T49" s="3"/>
      <c r="U49" s="3"/>
      <c r="V49" s="3"/>
      <c r="W49" s="3"/>
      <c r="X49" s="3"/>
      <c r="Y49" s="3"/>
    </row>
    <row r="50" spans="1:25" ht="14">
      <c r="A50" s="412">
        <v>47</v>
      </c>
      <c r="B50" s="15" t="s">
        <v>23</v>
      </c>
      <c r="C50" s="16" t="s">
        <v>159</v>
      </c>
      <c r="D50" s="8" t="s">
        <v>160</v>
      </c>
      <c r="E50" s="17">
        <v>2006</v>
      </c>
      <c r="F50" s="18"/>
      <c r="G50" s="18">
        <v>33.799999999999997</v>
      </c>
      <c r="H50" s="18">
        <v>2</v>
      </c>
      <c r="I50" s="18">
        <v>1435</v>
      </c>
      <c r="J50" s="18">
        <v>30</v>
      </c>
      <c r="K50" s="141">
        <v>4.37</v>
      </c>
      <c r="L50" s="19"/>
      <c r="M50" s="3"/>
      <c r="N50" s="3"/>
      <c r="O50" s="3"/>
      <c r="P50" s="3"/>
      <c r="Q50" s="3"/>
      <c r="R50" s="3"/>
      <c r="S50" s="3"/>
      <c r="T50" s="3"/>
      <c r="U50" s="3"/>
      <c r="V50" s="3"/>
      <c r="W50" s="3"/>
      <c r="X50" s="3"/>
      <c r="Y50" s="3"/>
    </row>
    <row r="51" spans="1:25" ht="14">
      <c r="A51" s="412">
        <v>48</v>
      </c>
      <c r="B51" s="15" t="s">
        <v>23</v>
      </c>
      <c r="C51" s="16" t="s">
        <v>161</v>
      </c>
      <c r="D51" s="8" t="s">
        <v>162</v>
      </c>
      <c r="E51" s="17">
        <v>2003</v>
      </c>
      <c r="F51" s="18"/>
      <c r="G51" s="18">
        <v>77.3</v>
      </c>
      <c r="H51" s="18">
        <v>4</v>
      </c>
      <c r="I51" s="18">
        <v>1435</v>
      </c>
      <c r="J51" s="18">
        <v>130</v>
      </c>
      <c r="K51" s="141">
        <v>96.77</v>
      </c>
      <c r="L51" s="19"/>
      <c r="M51" s="3"/>
      <c r="N51" s="3"/>
      <c r="O51" s="3"/>
      <c r="P51" s="3"/>
      <c r="Q51" s="3"/>
      <c r="R51" s="3"/>
      <c r="S51" s="3"/>
      <c r="T51" s="3"/>
      <c r="U51" s="3"/>
      <c r="V51" s="3"/>
      <c r="W51" s="3"/>
      <c r="X51" s="3"/>
      <c r="Y51" s="3"/>
    </row>
    <row r="52" spans="1:25" ht="14">
      <c r="A52" s="412">
        <v>49</v>
      </c>
      <c r="B52" s="15" t="s">
        <v>23</v>
      </c>
      <c r="C52" s="16" t="s">
        <v>163</v>
      </c>
      <c r="D52" s="8" t="s">
        <v>164</v>
      </c>
      <c r="E52" s="17">
        <v>2000</v>
      </c>
      <c r="F52" s="18"/>
      <c r="G52" s="18">
        <v>60.5</v>
      </c>
      <c r="H52" s="18">
        <v>4</v>
      </c>
      <c r="I52" s="18">
        <v>1435</v>
      </c>
      <c r="J52" s="18">
        <v>33</v>
      </c>
      <c r="K52" s="141">
        <v>66.319999999999993</v>
      </c>
      <c r="L52" s="19"/>
      <c r="M52" s="3"/>
      <c r="N52" s="3"/>
      <c r="O52" s="3"/>
      <c r="P52" s="3"/>
      <c r="Q52" s="3"/>
      <c r="R52" s="3"/>
      <c r="S52" s="3"/>
      <c r="T52" s="3"/>
      <c r="U52" s="3"/>
      <c r="V52" s="3"/>
      <c r="W52" s="3"/>
      <c r="X52" s="3"/>
      <c r="Y52" s="3"/>
    </row>
    <row r="53" spans="1:25" ht="14">
      <c r="A53" s="412">
        <v>50</v>
      </c>
      <c r="B53" s="15" t="s">
        <v>23</v>
      </c>
      <c r="C53" s="16" t="s">
        <v>165</v>
      </c>
      <c r="D53" s="8" t="s">
        <v>166</v>
      </c>
      <c r="E53" s="17">
        <v>2000</v>
      </c>
      <c r="F53" s="18" t="s">
        <v>1035</v>
      </c>
      <c r="G53" s="18"/>
      <c r="H53" s="18"/>
      <c r="I53" s="18"/>
      <c r="J53" s="18"/>
      <c r="K53" s="141"/>
      <c r="L53" s="19"/>
      <c r="M53" s="3"/>
      <c r="N53" s="3"/>
      <c r="O53" s="3"/>
      <c r="P53" s="3"/>
      <c r="Q53" s="3"/>
      <c r="R53" s="3"/>
      <c r="S53" s="3"/>
      <c r="T53" s="3"/>
      <c r="U53" s="3"/>
      <c r="V53" s="3"/>
      <c r="W53" s="3"/>
      <c r="X53" s="3"/>
      <c r="Y53" s="3"/>
    </row>
    <row r="54" spans="1:25" ht="14">
      <c r="A54" s="412">
        <v>51</v>
      </c>
      <c r="B54" s="15" t="s">
        <v>23</v>
      </c>
      <c r="C54" s="16" t="s">
        <v>167</v>
      </c>
      <c r="D54" s="8" t="s">
        <v>168</v>
      </c>
      <c r="E54" s="17">
        <v>2000</v>
      </c>
      <c r="F54" s="18"/>
      <c r="G54" s="18">
        <v>29.3</v>
      </c>
      <c r="H54" s="18">
        <v>2</v>
      </c>
      <c r="I54" s="18">
        <v>1435</v>
      </c>
      <c r="J54" s="18">
        <v>43</v>
      </c>
      <c r="K54" s="141">
        <v>22.7</v>
      </c>
      <c r="L54" s="19"/>
      <c r="M54" s="3"/>
      <c r="N54" s="3"/>
      <c r="O54" s="3"/>
      <c r="P54" s="3"/>
      <c r="Q54" s="3"/>
      <c r="R54" s="3"/>
      <c r="S54" s="3"/>
      <c r="T54" s="3"/>
      <c r="U54" s="3"/>
      <c r="V54" s="3"/>
      <c r="W54" s="3"/>
      <c r="X54" s="3"/>
      <c r="Y54" s="3"/>
    </row>
    <row r="55" spans="1:25" ht="14">
      <c r="A55" s="412">
        <v>52</v>
      </c>
      <c r="B55" s="15" t="s">
        <v>23</v>
      </c>
      <c r="C55" s="16" t="s">
        <v>169</v>
      </c>
      <c r="D55" s="8" t="s">
        <v>170</v>
      </c>
      <c r="E55" s="17">
        <v>1994</v>
      </c>
      <c r="F55" s="18"/>
      <c r="G55" s="18">
        <v>15.1</v>
      </c>
      <c r="H55" s="18">
        <v>1</v>
      </c>
      <c r="I55" s="18">
        <v>1435</v>
      </c>
      <c r="J55" s="18">
        <v>27</v>
      </c>
      <c r="K55" s="141">
        <v>18.850000000000001</v>
      </c>
      <c r="L55" s="19"/>
      <c r="M55" s="3"/>
      <c r="N55" s="3"/>
      <c r="O55" s="3"/>
      <c r="P55" s="3"/>
      <c r="Q55" s="3"/>
      <c r="R55" s="3"/>
      <c r="S55" s="3"/>
      <c r="T55" s="3"/>
      <c r="U55" s="3"/>
      <c r="V55" s="3"/>
      <c r="W55" s="3"/>
      <c r="X55" s="3"/>
      <c r="Y55" s="3"/>
    </row>
    <row r="56" spans="1:25" ht="14">
      <c r="A56" s="412">
        <v>53</v>
      </c>
      <c r="B56" s="15" t="s">
        <v>23</v>
      </c>
      <c r="C56" s="16" t="s">
        <v>171</v>
      </c>
      <c r="D56" s="8" t="s">
        <v>172</v>
      </c>
      <c r="E56" s="17">
        <v>1994</v>
      </c>
      <c r="F56" s="18"/>
      <c r="G56" s="18">
        <v>49.1</v>
      </c>
      <c r="H56" s="18">
        <v>6</v>
      </c>
      <c r="I56" s="18">
        <v>1435</v>
      </c>
      <c r="J56" s="18">
        <v>79</v>
      </c>
      <c r="K56" s="141">
        <v>72.25</v>
      </c>
      <c r="L56" s="19"/>
      <c r="M56" s="3"/>
      <c r="N56" s="3"/>
      <c r="O56" s="3"/>
      <c r="P56" s="3"/>
      <c r="Q56" s="3"/>
      <c r="R56" s="3"/>
      <c r="S56" s="3"/>
      <c r="T56" s="3"/>
      <c r="U56" s="3"/>
      <c r="V56" s="3"/>
      <c r="W56" s="3"/>
      <c r="X56" s="3"/>
      <c r="Y56" s="3"/>
    </row>
    <row r="57" spans="1:25" ht="14">
      <c r="A57" s="412">
        <v>54</v>
      </c>
      <c r="B57" s="15" t="s">
        <v>23</v>
      </c>
      <c r="C57" s="16" t="s">
        <v>173</v>
      </c>
      <c r="D57" s="8" t="s">
        <v>174</v>
      </c>
      <c r="E57" s="17">
        <v>1992</v>
      </c>
      <c r="F57" s="18"/>
      <c r="G57" s="18">
        <v>156</v>
      </c>
      <c r="H57" s="18">
        <v>12</v>
      </c>
      <c r="I57" s="18">
        <v>1435</v>
      </c>
      <c r="J57" s="18"/>
      <c r="K57" s="141">
        <v>340</v>
      </c>
      <c r="L57" s="19"/>
      <c r="M57" s="3"/>
      <c r="N57" s="3"/>
      <c r="O57" s="3"/>
      <c r="P57" s="3"/>
      <c r="Q57" s="3"/>
      <c r="R57" s="3"/>
      <c r="S57" s="3"/>
      <c r="T57" s="3"/>
      <c r="U57" s="3"/>
      <c r="V57" s="3"/>
      <c r="W57" s="3"/>
      <c r="X57" s="3"/>
      <c r="Y57" s="3"/>
    </row>
    <row r="58" spans="1:25" ht="14">
      <c r="A58" s="412">
        <v>55</v>
      </c>
      <c r="B58" s="15" t="s">
        <v>23</v>
      </c>
      <c r="C58" s="16" t="s">
        <v>175</v>
      </c>
      <c r="D58" s="8" t="s">
        <v>176</v>
      </c>
      <c r="E58" s="17">
        <v>1987</v>
      </c>
      <c r="F58" s="18"/>
      <c r="G58" s="18">
        <v>43.7</v>
      </c>
      <c r="H58" s="18">
        <v>5</v>
      </c>
      <c r="I58" s="18">
        <v>1435</v>
      </c>
      <c r="J58" s="18">
        <v>103</v>
      </c>
      <c r="K58" s="141">
        <v>85</v>
      </c>
      <c r="L58" s="19"/>
      <c r="M58" s="3"/>
      <c r="N58" s="3"/>
      <c r="O58" s="3"/>
      <c r="P58" s="3"/>
      <c r="Q58" s="3"/>
      <c r="R58" s="3"/>
      <c r="S58" s="3"/>
      <c r="T58" s="3"/>
      <c r="U58" s="3"/>
      <c r="V58" s="3"/>
      <c r="W58" s="3"/>
      <c r="X58" s="3"/>
      <c r="Y58" s="3"/>
    </row>
    <row r="59" spans="1:25" ht="14">
      <c r="A59" s="412">
        <v>56</v>
      </c>
      <c r="B59" s="15" t="s">
        <v>23</v>
      </c>
      <c r="C59" s="16" t="s">
        <v>177</v>
      </c>
      <c r="D59" s="8" t="s">
        <v>178</v>
      </c>
      <c r="E59" s="17">
        <v>1985</v>
      </c>
      <c r="F59" s="18"/>
      <c r="G59" s="18">
        <v>44.3</v>
      </c>
      <c r="H59" s="18">
        <v>3</v>
      </c>
      <c r="I59" s="18">
        <v>1435</v>
      </c>
      <c r="J59" s="18">
        <v>91</v>
      </c>
      <c r="K59" s="141">
        <v>73.89</v>
      </c>
      <c r="L59" s="19"/>
      <c r="M59" s="3"/>
      <c r="N59" s="3"/>
      <c r="O59" s="3"/>
      <c r="P59" s="3"/>
      <c r="Q59" s="3"/>
      <c r="R59" s="3"/>
      <c r="S59" s="3"/>
      <c r="T59" s="3"/>
      <c r="U59" s="3"/>
      <c r="V59" s="3"/>
      <c r="W59" s="3"/>
      <c r="X59" s="3"/>
      <c r="Y59" s="3"/>
    </row>
    <row r="60" spans="1:25" ht="14">
      <c r="A60" s="412">
        <v>57</v>
      </c>
      <c r="B60" s="15" t="s">
        <v>23</v>
      </c>
      <c r="C60" s="16" t="s">
        <v>179</v>
      </c>
      <c r="D60" s="8" t="s">
        <v>180</v>
      </c>
      <c r="E60" s="17">
        <v>1909</v>
      </c>
      <c r="F60" s="18"/>
      <c r="G60" s="18">
        <v>17.5</v>
      </c>
      <c r="H60" s="18">
        <v>2</v>
      </c>
      <c r="I60" s="18">
        <v>1000</v>
      </c>
      <c r="J60" s="18"/>
      <c r="K60" s="141"/>
      <c r="L60" s="19"/>
      <c r="M60" s="3"/>
      <c r="N60" s="3"/>
      <c r="O60" s="3"/>
      <c r="P60" s="3"/>
      <c r="Q60" s="3"/>
      <c r="R60" s="3"/>
      <c r="S60" s="3"/>
      <c r="T60" s="3"/>
      <c r="U60" s="3"/>
      <c r="V60" s="3"/>
      <c r="W60" s="3"/>
      <c r="X60" s="3"/>
      <c r="Y60" s="3"/>
    </row>
    <row r="61" spans="1:25" ht="14">
      <c r="A61" s="412">
        <v>58</v>
      </c>
      <c r="B61" s="15" t="s">
        <v>23</v>
      </c>
      <c r="C61" s="16" t="s">
        <v>181</v>
      </c>
      <c r="D61" s="8" t="s">
        <v>182</v>
      </c>
      <c r="E61" s="17">
        <v>1893</v>
      </c>
      <c r="F61" s="18"/>
      <c r="G61" s="18">
        <v>15.8</v>
      </c>
      <c r="H61" s="18">
        <v>3</v>
      </c>
      <c r="I61" s="18">
        <v>1435</v>
      </c>
      <c r="J61" s="18">
        <v>32</v>
      </c>
      <c r="K61" s="141"/>
      <c r="L61" s="19"/>
      <c r="M61" s="3"/>
      <c r="N61" s="3"/>
      <c r="O61" s="3"/>
      <c r="P61" s="3"/>
      <c r="Q61" s="3"/>
      <c r="R61" s="3"/>
      <c r="S61" s="3"/>
      <c r="T61" s="3"/>
      <c r="U61" s="3"/>
      <c r="V61" s="3"/>
      <c r="W61" s="3"/>
      <c r="X61" s="3"/>
      <c r="Y61" s="3"/>
    </row>
    <row r="62" spans="1:25" ht="14">
      <c r="A62" s="412">
        <v>59</v>
      </c>
      <c r="B62" s="15" t="s">
        <v>23</v>
      </c>
      <c r="C62" s="16" t="s">
        <v>183</v>
      </c>
      <c r="D62" s="8" t="s">
        <v>184</v>
      </c>
      <c r="E62" s="17">
        <v>1881</v>
      </c>
      <c r="F62" s="18"/>
      <c r="G62" s="18">
        <v>16.3</v>
      </c>
      <c r="H62" s="18">
        <v>3</v>
      </c>
      <c r="I62" s="18">
        <v>1000</v>
      </c>
      <c r="J62" s="18">
        <v>51</v>
      </c>
      <c r="K62" s="141">
        <v>21</v>
      </c>
      <c r="L62" s="19"/>
      <c r="M62" s="3"/>
      <c r="N62" s="3"/>
      <c r="O62" s="3"/>
      <c r="P62" s="3"/>
      <c r="Q62" s="3"/>
      <c r="R62" s="3"/>
      <c r="S62" s="3"/>
      <c r="T62" s="3"/>
      <c r="U62" s="3"/>
      <c r="V62" s="3"/>
      <c r="W62" s="3"/>
      <c r="X62" s="3"/>
      <c r="Y62" s="3"/>
    </row>
    <row r="63" spans="1:25" ht="14">
      <c r="A63" s="412">
        <v>60</v>
      </c>
      <c r="B63" s="15" t="s">
        <v>25</v>
      </c>
      <c r="C63" s="16" t="s">
        <v>185</v>
      </c>
      <c r="D63" s="8" t="s">
        <v>186</v>
      </c>
      <c r="E63" s="17">
        <v>1997</v>
      </c>
      <c r="F63" s="18"/>
      <c r="G63" s="18">
        <v>44</v>
      </c>
      <c r="H63" s="18">
        <v>1</v>
      </c>
      <c r="I63" s="18">
        <v>1435</v>
      </c>
      <c r="J63" s="18">
        <v>28</v>
      </c>
      <c r="K63" s="141"/>
      <c r="L63" s="19"/>
      <c r="M63" s="3"/>
      <c r="N63" s="3"/>
      <c r="O63" s="3"/>
      <c r="P63" s="3"/>
      <c r="Q63" s="3"/>
      <c r="R63" s="3"/>
      <c r="S63" s="3"/>
      <c r="T63" s="3"/>
      <c r="U63" s="3"/>
      <c r="V63" s="3"/>
      <c r="W63" s="3"/>
      <c r="X63" s="3"/>
      <c r="Y63" s="3"/>
    </row>
    <row r="64" spans="1:25" ht="14">
      <c r="A64" s="412">
        <v>61</v>
      </c>
      <c r="B64" s="15" t="s">
        <v>25</v>
      </c>
      <c r="C64" s="16" t="s">
        <v>187</v>
      </c>
      <c r="D64" s="8" t="s">
        <v>188</v>
      </c>
      <c r="E64" s="17">
        <v>1997</v>
      </c>
      <c r="F64" s="18"/>
      <c r="G64" s="18">
        <v>45.2</v>
      </c>
      <c r="H64" s="18">
        <v>6</v>
      </c>
      <c r="I64" s="18">
        <v>1000</v>
      </c>
      <c r="J64" s="18">
        <v>84</v>
      </c>
      <c r="K64" s="141">
        <v>41.9</v>
      </c>
      <c r="L64" s="19"/>
      <c r="M64" s="3"/>
      <c r="N64" s="3"/>
      <c r="O64" s="3"/>
      <c r="P64" s="3"/>
      <c r="Q64" s="3"/>
      <c r="R64" s="3"/>
      <c r="S64" s="3"/>
      <c r="T64" s="3"/>
      <c r="U64" s="3"/>
      <c r="V64" s="3"/>
      <c r="W64" s="3"/>
      <c r="X64" s="3"/>
      <c r="Y64" s="3"/>
    </row>
    <row r="65" spans="1:25" ht="14">
      <c r="A65" s="412">
        <v>62</v>
      </c>
      <c r="B65" s="15" t="s">
        <v>25</v>
      </c>
      <c r="C65" s="16" t="s">
        <v>189</v>
      </c>
      <c r="D65" s="8" t="s">
        <v>190</v>
      </c>
      <c r="E65" s="17">
        <v>1991</v>
      </c>
      <c r="F65" s="18"/>
      <c r="G65" s="18">
        <v>36.9</v>
      </c>
      <c r="H65" s="18">
        <v>4</v>
      </c>
      <c r="I65" s="18">
        <v>1000</v>
      </c>
      <c r="J65" s="18">
        <v>76</v>
      </c>
      <c r="K65" s="141">
        <v>33</v>
      </c>
      <c r="L65" s="19"/>
      <c r="M65" s="3"/>
      <c r="N65" s="3"/>
      <c r="O65" s="3"/>
      <c r="P65" s="3"/>
      <c r="Q65" s="3"/>
      <c r="R65" s="3"/>
      <c r="S65" s="3"/>
      <c r="T65" s="3"/>
      <c r="U65" s="3"/>
      <c r="V65" s="3"/>
      <c r="W65" s="3"/>
      <c r="X65" s="3"/>
      <c r="Y65" s="3"/>
    </row>
    <row r="66" spans="1:25" ht="14">
      <c r="A66" s="412">
        <v>63</v>
      </c>
      <c r="B66" s="15" t="s">
        <v>25</v>
      </c>
      <c r="C66" s="16" t="s">
        <v>191</v>
      </c>
      <c r="D66" s="8" t="s">
        <v>192</v>
      </c>
      <c r="E66" s="17">
        <v>1989</v>
      </c>
      <c r="F66" s="18"/>
      <c r="G66" s="18">
        <v>84</v>
      </c>
      <c r="H66" s="18">
        <v>6</v>
      </c>
      <c r="I66" s="18" t="s">
        <v>115</v>
      </c>
      <c r="J66" s="18">
        <v>95</v>
      </c>
      <c r="K66" s="141"/>
      <c r="L66" s="19"/>
      <c r="M66" s="3"/>
      <c r="N66" s="3"/>
      <c r="O66" s="3"/>
      <c r="P66" s="3"/>
      <c r="Q66" s="3"/>
      <c r="R66" s="3"/>
      <c r="S66" s="3"/>
      <c r="T66" s="3"/>
      <c r="U66" s="3"/>
      <c r="V66" s="3"/>
      <c r="W66" s="3"/>
      <c r="X66" s="3"/>
      <c r="Y66" s="3"/>
    </row>
    <row r="67" spans="1:25" ht="14">
      <c r="A67" s="412">
        <v>64</v>
      </c>
      <c r="B67" s="15" t="s">
        <v>25</v>
      </c>
      <c r="C67" s="16" t="s">
        <v>193</v>
      </c>
      <c r="D67" s="8" t="s">
        <v>194</v>
      </c>
      <c r="E67" s="17">
        <v>1985</v>
      </c>
      <c r="F67" s="18"/>
      <c r="G67" s="18">
        <v>136</v>
      </c>
      <c r="H67" s="18">
        <v>17</v>
      </c>
      <c r="I67" s="18">
        <v>1435</v>
      </c>
      <c r="J67" s="18">
        <v>224</v>
      </c>
      <c r="K67" s="141">
        <v>174.9</v>
      </c>
      <c r="L67" s="19"/>
      <c r="M67" s="3"/>
      <c r="N67" s="3"/>
      <c r="O67" s="3"/>
      <c r="P67" s="3"/>
      <c r="Q67" s="3"/>
      <c r="R67" s="3"/>
      <c r="S67" s="3"/>
      <c r="T67" s="3"/>
      <c r="U67" s="3"/>
      <c r="V67" s="3"/>
      <c r="W67" s="3"/>
      <c r="X67" s="3"/>
      <c r="Y67" s="3"/>
    </row>
    <row r="68" spans="1:25" ht="14">
      <c r="A68" s="412">
        <v>65</v>
      </c>
      <c r="B68" s="15" t="s">
        <v>25</v>
      </c>
      <c r="C68" s="16" t="s">
        <v>195</v>
      </c>
      <c r="D68" s="8" t="s">
        <v>196</v>
      </c>
      <c r="E68" s="17">
        <v>1977</v>
      </c>
      <c r="F68" s="18"/>
      <c r="G68" s="18">
        <v>52.5</v>
      </c>
      <c r="H68" s="18">
        <v>7</v>
      </c>
      <c r="I68" s="18">
        <v>1000</v>
      </c>
      <c r="J68" s="18">
        <v>91</v>
      </c>
      <c r="K68" s="141"/>
      <c r="L68" s="19"/>
      <c r="M68" s="3"/>
      <c r="N68" s="3"/>
      <c r="O68" s="3"/>
      <c r="P68" s="3"/>
      <c r="Q68" s="3"/>
      <c r="R68" s="3"/>
      <c r="S68" s="3"/>
      <c r="T68" s="3"/>
      <c r="U68" s="3"/>
      <c r="V68" s="3"/>
      <c r="W68" s="3"/>
      <c r="X68" s="3"/>
      <c r="Y68" s="3"/>
    </row>
    <row r="69" spans="1:25" ht="14">
      <c r="A69" s="412">
        <v>66</v>
      </c>
      <c r="B69" s="15" t="s">
        <v>25</v>
      </c>
      <c r="C69" s="16" t="s">
        <v>197</v>
      </c>
      <c r="D69" s="8" t="s">
        <v>198</v>
      </c>
      <c r="E69" s="17">
        <v>1976</v>
      </c>
      <c r="F69" s="18"/>
      <c r="G69" s="18">
        <v>75</v>
      </c>
      <c r="H69" s="18">
        <v>8</v>
      </c>
      <c r="I69" s="18">
        <v>1435</v>
      </c>
      <c r="J69" s="18">
        <v>121</v>
      </c>
      <c r="K69" s="141">
        <v>130</v>
      </c>
      <c r="L69" s="19"/>
      <c r="M69" s="3"/>
      <c r="N69" s="3"/>
      <c r="O69" s="3"/>
      <c r="P69" s="3"/>
      <c r="Q69" s="3"/>
      <c r="R69" s="3"/>
      <c r="S69" s="3"/>
      <c r="T69" s="3"/>
      <c r="U69" s="3"/>
      <c r="V69" s="3"/>
      <c r="W69" s="3"/>
      <c r="X69" s="3"/>
      <c r="Y69" s="3"/>
    </row>
    <row r="70" spans="1:25" ht="14">
      <c r="A70" s="412">
        <v>67</v>
      </c>
      <c r="B70" s="15" t="s">
        <v>25</v>
      </c>
      <c r="C70" s="16" t="s">
        <v>199</v>
      </c>
      <c r="D70" s="8" t="s">
        <v>200</v>
      </c>
      <c r="E70" s="17">
        <v>1975</v>
      </c>
      <c r="F70" s="18"/>
      <c r="G70" s="18">
        <v>122</v>
      </c>
      <c r="H70" s="18">
        <v>12</v>
      </c>
      <c r="I70" s="18">
        <v>1435</v>
      </c>
      <c r="J70" s="18">
        <v>357</v>
      </c>
      <c r="K70" s="141">
        <v>106</v>
      </c>
      <c r="L70" s="19"/>
      <c r="M70" s="3"/>
      <c r="N70" s="3"/>
      <c r="O70" s="3"/>
      <c r="P70" s="3"/>
      <c r="Q70" s="3"/>
      <c r="R70" s="3"/>
      <c r="S70" s="3"/>
      <c r="T70" s="3"/>
      <c r="U70" s="3"/>
      <c r="V70" s="3"/>
      <c r="W70" s="3"/>
      <c r="X70" s="3"/>
      <c r="Y70" s="3"/>
    </row>
    <row r="71" spans="1:25" ht="14">
      <c r="A71" s="412">
        <v>68</v>
      </c>
      <c r="B71" s="15" t="s">
        <v>25</v>
      </c>
      <c r="C71" s="16" t="s">
        <v>201</v>
      </c>
      <c r="D71" s="8" t="s">
        <v>202</v>
      </c>
      <c r="E71" s="17">
        <v>1975</v>
      </c>
      <c r="F71" s="18"/>
      <c r="G71" s="18">
        <v>29.5</v>
      </c>
      <c r="H71" s="18">
        <v>3</v>
      </c>
      <c r="I71" s="18">
        <v>1435</v>
      </c>
      <c r="J71" s="18">
        <v>24</v>
      </c>
      <c r="K71" s="141"/>
      <c r="L71" s="19"/>
      <c r="M71" s="3"/>
      <c r="N71" s="3"/>
      <c r="O71" s="3"/>
      <c r="P71" s="3"/>
      <c r="Q71" s="3"/>
      <c r="R71" s="3"/>
      <c r="S71" s="3"/>
      <c r="T71" s="3"/>
      <c r="U71" s="3"/>
      <c r="V71" s="3"/>
      <c r="W71" s="3"/>
      <c r="X71" s="3"/>
      <c r="Y71" s="3"/>
    </row>
    <row r="72" spans="1:25" ht="14">
      <c r="A72" s="412">
        <v>69</v>
      </c>
      <c r="B72" s="15" t="s">
        <v>25</v>
      </c>
      <c r="C72" s="16" t="s">
        <v>203</v>
      </c>
      <c r="D72" s="8" t="s">
        <v>204</v>
      </c>
      <c r="E72" s="17">
        <v>1968</v>
      </c>
      <c r="F72" s="18"/>
      <c r="G72" s="18">
        <v>198.5</v>
      </c>
      <c r="H72" s="18">
        <v>12</v>
      </c>
      <c r="I72" s="18">
        <v>1435</v>
      </c>
      <c r="J72" s="18">
        <v>382</v>
      </c>
      <c r="K72" s="141">
        <v>217</v>
      </c>
      <c r="L72" s="19"/>
      <c r="M72" s="3"/>
      <c r="N72" s="3"/>
      <c r="O72" s="3"/>
      <c r="P72" s="3"/>
      <c r="Q72" s="3"/>
      <c r="R72" s="3"/>
      <c r="S72" s="3"/>
      <c r="T72" s="3"/>
      <c r="U72" s="3"/>
      <c r="V72" s="3"/>
      <c r="W72" s="3"/>
      <c r="X72" s="3"/>
      <c r="Y72" s="3"/>
    </row>
    <row r="73" spans="1:25" ht="14">
      <c r="A73" s="412">
        <v>70</v>
      </c>
      <c r="B73" s="15" t="s">
        <v>25</v>
      </c>
      <c r="C73" s="16" t="s">
        <v>205</v>
      </c>
      <c r="D73" s="8" t="s">
        <v>206</v>
      </c>
      <c r="E73" s="17">
        <v>1892</v>
      </c>
      <c r="F73" s="18"/>
      <c r="G73" s="18">
        <v>2.9</v>
      </c>
      <c r="H73" s="18">
        <v>1</v>
      </c>
      <c r="I73" s="18">
        <v>1000</v>
      </c>
      <c r="J73" s="18">
        <v>7</v>
      </c>
      <c r="K73" s="141"/>
      <c r="L73" s="19"/>
      <c r="M73" s="3"/>
      <c r="N73" s="3"/>
      <c r="O73" s="3"/>
      <c r="P73" s="3"/>
      <c r="Q73" s="3"/>
      <c r="R73" s="3"/>
      <c r="S73" s="3"/>
      <c r="T73" s="3"/>
      <c r="U73" s="3"/>
      <c r="V73" s="3"/>
      <c r="W73" s="3"/>
      <c r="X73" s="3"/>
      <c r="Y73" s="3"/>
    </row>
    <row r="74" spans="1:25" ht="14">
      <c r="A74" s="412">
        <v>71</v>
      </c>
      <c r="B74" s="15" t="s">
        <v>25</v>
      </c>
      <c r="C74" s="16" t="s">
        <v>207</v>
      </c>
      <c r="D74" s="8" t="s">
        <v>208</v>
      </c>
      <c r="E74" s="17">
        <v>1882</v>
      </c>
      <c r="F74" s="18"/>
      <c r="G74" s="18">
        <v>87.1</v>
      </c>
      <c r="H74" s="18">
        <v>13</v>
      </c>
      <c r="I74" s="18">
        <v>1000</v>
      </c>
      <c r="J74" s="18">
        <v>105</v>
      </c>
      <c r="K74" s="141"/>
      <c r="L74" s="19"/>
      <c r="M74" s="3"/>
      <c r="N74" s="3"/>
      <c r="O74" s="3"/>
      <c r="P74" s="3"/>
      <c r="Q74" s="3"/>
      <c r="R74" s="3"/>
      <c r="S74" s="3"/>
      <c r="T74" s="3"/>
      <c r="U74" s="3"/>
      <c r="V74" s="3"/>
      <c r="W74" s="3"/>
      <c r="X74" s="3"/>
      <c r="Y74" s="3"/>
    </row>
    <row r="75" spans="1:25" ht="14">
      <c r="A75" s="412">
        <v>72</v>
      </c>
      <c r="B75" s="15" t="s">
        <v>25</v>
      </c>
      <c r="C75" s="16" t="s">
        <v>209</v>
      </c>
      <c r="D75" s="8" t="s">
        <v>210</v>
      </c>
      <c r="E75" s="17">
        <v>1881</v>
      </c>
      <c r="F75" s="18"/>
      <c r="G75" s="18">
        <v>38.4</v>
      </c>
      <c r="H75" s="18">
        <v>5</v>
      </c>
      <c r="I75" s="18">
        <v>1432</v>
      </c>
      <c r="J75" s="18">
        <v>48</v>
      </c>
      <c r="K75" s="141">
        <v>39</v>
      </c>
      <c r="L75" s="19"/>
      <c r="M75" s="3"/>
      <c r="N75" s="3"/>
      <c r="O75" s="3"/>
      <c r="P75" s="3"/>
      <c r="Q75" s="3"/>
      <c r="R75" s="3"/>
      <c r="S75" s="3"/>
      <c r="T75" s="3"/>
      <c r="U75" s="3"/>
      <c r="V75" s="3"/>
      <c r="W75" s="3"/>
      <c r="X75" s="3"/>
      <c r="Y75" s="3"/>
    </row>
    <row r="76" spans="1:25" ht="14">
      <c r="A76" s="412">
        <v>73</v>
      </c>
      <c r="B76" s="15" t="s">
        <v>25</v>
      </c>
      <c r="C76" s="16" t="s">
        <v>211</v>
      </c>
      <c r="D76" s="8" t="s">
        <v>212</v>
      </c>
      <c r="E76" s="17">
        <v>1876</v>
      </c>
      <c r="F76" s="18"/>
      <c r="G76" s="18">
        <v>82</v>
      </c>
      <c r="H76" s="18">
        <v>13</v>
      </c>
      <c r="I76" s="18">
        <v>1435</v>
      </c>
      <c r="J76" s="18">
        <v>132</v>
      </c>
      <c r="K76" s="141">
        <v>125</v>
      </c>
      <c r="L76" s="19"/>
      <c r="M76" s="3"/>
      <c r="N76" s="3"/>
      <c r="O76" s="3"/>
      <c r="P76" s="3"/>
      <c r="Q76" s="3"/>
      <c r="R76" s="3"/>
      <c r="S76" s="3"/>
      <c r="T76" s="3"/>
      <c r="U76" s="3"/>
      <c r="V76" s="3"/>
      <c r="W76" s="3"/>
      <c r="X76" s="3"/>
      <c r="Y76" s="3"/>
    </row>
    <row r="77" spans="1:25" ht="14">
      <c r="A77" s="412">
        <v>74</v>
      </c>
      <c r="B77" s="15" t="s">
        <v>25</v>
      </c>
      <c r="C77" s="16" t="s">
        <v>213</v>
      </c>
      <c r="D77" s="8" t="s">
        <v>214</v>
      </c>
      <c r="E77" s="17">
        <v>1876</v>
      </c>
      <c r="F77" s="18"/>
      <c r="G77" s="18">
        <v>79</v>
      </c>
      <c r="H77" s="18">
        <v>7</v>
      </c>
      <c r="I77" s="18">
        <v>1435</v>
      </c>
      <c r="J77" s="18">
        <v>121</v>
      </c>
      <c r="K77" s="141">
        <v>96.9</v>
      </c>
      <c r="L77" s="19"/>
      <c r="M77" s="3"/>
      <c r="N77" s="3"/>
      <c r="O77" s="3"/>
      <c r="P77" s="3"/>
      <c r="Q77" s="3"/>
      <c r="R77" s="3"/>
      <c r="S77" s="3"/>
      <c r="T77" s="3"/>
      <c r="U77" s="3"/>
      <c r="V77" s="3"/>
      <c r="W77" s="3"/>
      <c r="X77" s="3"/>
      <c r="Y77" s="3"/>
    </row>
    <row r="78" spans="1:25" ht="14">
      <c r="A78" s="412">
        <v>75</v>
      </c>
      <c r="B78" s="15" t="s">
        <v>25</v>
      </c>
      <c r="C78" s="16" t="s">
        <v>215</v>
      </c>
      <c r="D78" s="8" t="s">
        <v>216</v>
      </c>
      <c r="E78" s="17">
        <v>1872</v>
      </c>
      <c r="F78" s="18"/>
      <c r="G78" s="18">
        <v>67.25</v>
      </c>
      <c r="H78" s="18">
        <v>10</v>
      </c>
      <c r="I78" s="18">
        <v>1435</v>
      </c>
      <c r="J78" s="18">
        <v>103</v>
      </c>
      <c r="K78" s="141">
        <v>61.6</v>
      </c>
      <c r="L78" s="19"/>
      <c r="M78" s="3"/>
      <c r="N78" s="3"/>
      <c r="O78" s="3"/>
      <c r="P78" s="3"/>
      <c r="Q78" s="3"/>
      <c r="R78" s="3"/>
      <c r="S78" s="3"/>
      <c r="T78" s="3"/>
      <c r="U78" s="3"/>
      <c r="V78" s="3"/>
      <c r="W78" s="3"/>
      <c r="X78" s="3"/>
      <c r="Y78" s="3"/>
    </row>
    <row r="79" spans="1:25" ht="14">
      <c r="A79" s="412">
        <v>76</v>
      </c>
      <c r="B79" s="15" t="s">
        <v>25</v>
      </c>
      <c r="C79" s="16" t="s">
        <v>217</v>
      </c>
      <c r="D79" s="8" t="s">
        <v>218</v>
      </c>
      <c r="E79" s="17">
        <v>1872</v>
      </c>
      <c r="F79" s="18"/>
      <c r="G79" s="18">
        <v>210</v>
      </c>
      <c r="H79" s="18">
        <v>12</v>
      </c>
      <c r="I79" s="18">
        <v>1450</v>
      </c>
      <c r="J79" s="18">
        <v>197</v>
      </c>
      <c r="K79" s="141"/>
      <c r="L79" s="19"/>
      <c r="M79" s="3"/>
      <c r="N79" s="3"/>
      <c r="O79" s="3"/>
      <c r="P79" s="3"/>
      <c r="Q79" s="3"/>
      <c r="R79" s="3"/>
      <c r="S79" s="3"/>
      <c r="T79" s="3"/>
      <c r="U79" s="3"/>
      <c r="V79" s="3"/>
      <c r="W79" s="3"/>
      <c r="X79" s="3"/>
      <c r="Y79" s="3"/>
    </row>
    <row r="80" spans="1:25" ht="14">
      <c r="A80" s="412">
        <v>77</v>
      </c>
      <c r="B80" s="15" t="s">
        <v>25</v>
      </c>
      <c r="C80" s="16" t="s">
        <v>219</v>
      </c>
      <c r="D80" s="8" t="s">
        <v>220</v>
      </c>
      <c r="E80" s="17">
        <v>1865</v>
      </c>
      <c r="F80" s="18"/>
      <c r="G80" s="18">
        <v>193</v>
      </c>
      <c r="H80" s="18">
        <v>22</v>
      </c>
      <c r="I80" s="18">
        <v>1435</v>
      </c>
      <c r="J80" s="18">
        <v>600</v>
      </c>
      <c r="K80" s="141">
        <v>197</v>
      </c>
      <c r="L80" s="19"/>
      <c r="M80" s="3"/>
      <c r="N80" s="3"/>
      <c r="O80" s="3"/>
      <c r="P80" s="3"/>
      <c r="Q80" s="3"/>
      <c r="R80" s="3"/>
      <c r="S80" s="3"/>
      <c r="T80" s="3"/>
      <c r="U80" s="3"/>
      <c r="V80" s="3"/>
      <c r="W80" s="3"/>
      <c r="X80" s="3"/>
      <c r="Y80" s="3"/>
    </row>
    <row r="81" spans="1:25" ht="14">
      <c r="A81" s="412">
        <v>78</v>
      </c>
      <c r="B81" s="15" t="s">
        <v>25</v>
      </c>
      <c r="C81" s="16" t="s">
        <v>221</v>
      </c>
      <c r="D81" s="8" t="s">
        <v>222</v>
      </c>
      <c r="E81" s="17">
        <v>1908</v>
      </c>
      <c r="F81" s="18"/>
      <c r="G81" s="18">
        <v>21</v>
      </c>
      <c r="H81" s="18">
        <v>4</v>
      </c>
      <c r="I81" s="18">
        <v>1435</v>
      </c>
      <c r="J81" s="18">
        <v>32</v>
      </c>
      <c r="K81" s="141">
        <v>8.3000000000000007</v>
      </c>
      <c r="L81" s="19"/>
      <c r="M81" s="3"/>
      <c r="N81" s="3"/>
      <c r="O81" s="3"/>
      <c r="P81" s="3"/>
      <c r="Q81" s="3"/>
      <c r="R81" s="3"/>
      <c r="S81" s="3"/>
      <c r="T81" s="3"/>
      <c r="U81" s="3"/>
      <c r="V81" s="3"/>
      <c r="W81" s="3"/>
      <c r="X81" s="3"/>
      <c r="Y81" s="3"/>
    </row>
    <row r="82" spans="1:25" ht="14">
      <c r="A82" s="412">
        <v>79</v>
      </c>
      <c r="B82" s="15" t="s">
        <v>25</v>
      </c>
      <c r="C82" s="16" t="s">
        <v>223</v>
      </c>
      <c r="D82" s="8" t="s">
        <v>224</v>
      </c>
      <c r="E82" s="17">
        <v>1903</v>
      </c>
      <c r="F82" s="18"/>
      <c r="G82" s="18">
        <v>20.100000000000001</v>
      </c>
      <c r="H82" s="18">
        <v>4</v>
      </c>
      <c r="I82" s="18">
        <v>1000</v>
      </c>
      <c r="J82" s="18">
        <v>21</v>
      </c>
      <c r="K82" s="141"/>
      <c r="L82" s="19"/>
      <c r="M82" s="3"/>
      <c r="N82" s="3"/>
      <c r="O82" s="3"/>
      <c r="P82" s="3"/>
      <c r="Q82" s="3"/>
      <c r="R82" s="3"/>
      <c r="S82" s="3"/>
      <c r="T82" s="3"/>
      <c r="U82" s="3"/>
      <c r="V82" s="3"/>
      <c r="W82" s="3"/>
      <c r="X82" s="3"/>
      <c r="Y82" s="3"/>
    </row>
    <row r="83" spans="1:25" ht="14">
      <c r="A83" s="412">
        <v>80</v>
      </c>
      <c r="B83" s="15" t="s">
        <v>25</v>
      </c>
      <c r="C83" s="16" t="s">
        <v>225</v>
      </c>
      <c r="D83" s="8" t="s">
        <v>226</v>
      </c>
      <c r="E83" s="17">
        <v>1901</v>
      </c>
      <c r="F83" s="18"/>
      <c r="G83" s="18">
        <v>35.700000000000003</v>
      </c>
      <c r="H83" s="18">
        <v>5</v>
      </c>
      <c r="I83" s="18">
        <v>1000</v>
      </c>
      <c r="J83" s="18">
        <v>91</v>
      </c>
      <c r="K83" s="141">
        <v>63.4</v>
      </c>
      <c r="L83" s="19"/>
      <c r="M83" s="3"/>
      <c r="N83" s="3"/>
      <c r="O83" s="3"/>
      <c r="P83" s="3"/>
      <c r="Q83" s="3"/>
      <c r="R83" s="3"/>
      <c r="S83" s="3"/>
      <c r="T83" s="3"/>
      <c r="U83" s="3"/>
      <c r="V83" s="3"/>
      <c r="W83" s="3"/>
      <c r="X83" s="3"/>
      <c r="Y83" s="3"/>
    </row>
    <row r="84" spans="1:25" ht="14">
      <c r="A84" s="412">
        <v>81</v>
      </c>
      <c r="B84" s="15" t="s">
        <v>25</v>
      </c>
      <c r="C84" s="16" t="s">
        <v>227</v>
      </c>
      <c r="D84" s="8" t="s">
        <v>228</v>
      </c>
      <c r="E84" s="17">
        <v>1901</v>
      </c>
      <c r="F84" s="18"/>
      <c r="G84" s="18">
        <v>23.26</v>
      </c>
      <c r="H84" s="18">
        <v>5</v>
      </c>
      <c r="I84" s="18">
        <v>1000</v>
      </c>
      <c r="J84" s="18">
        <v>38</v>
      </c>
      <c r="K84" s="141"/>
      <c r="L84" s="19"/>
      <c r="M84" s="3"/>
      <c r="N84" s="3"/>
      <c r="O84" s="3"/>
      <c r="P84" s="3"/>
      <c r="Q84" s="3"/>
      <c r="R84" s="3"/>
      <c r="S84" s="3"/>
      <c r="T84" s="3"/>
      <c r="U84" s="3"/>
      <c r="V84" s="3"/>
      <c r="W84" s="3"/>
      <c r="X84" s="3"/>
      <c r="Y84" s="3"/>
    </row>
    <row r="85" spans="1:25" ht="14">
      <c r="A85" s="412">
        <v>82</v>
      </c>
      <c r="B85" s="15" t="s">
        <v>25</v>
      </c>
      <c r="C85" s="16" t="s">
        <v>229</v>
      </c>
      <c r="D85" s="8" t="s">
        <v>230</v>
      </c>
      <c r="E85" s="17">
        <v>1900</v>
      </c>
      <c r="F85" s="18"/>
      <c r="G85" s="18">
        <v>18</v>
      </c>
      <c r="H85" s="18">
        <v>3</v>
      </c>
      <c r="I85" s="18">
        <v>1000</v>
      </c>
      <c r="J85" s="18">
        <v>12</v>
      </c>
      <c r="K85" s="141"/>
      <c r="L85" s="19"/>
      <c r="M85" s="3"/>
      <c r="N85" s="3"/>
      <c r="O85" s="3"/>
      <c r="P85" s="3"/>
      <c r="Q85" s="3"/>
      <c r="R85" s="3"/>
      <c r="S85" s="3"/>
      <c r="T85" s="3"/>
      <c r="U85" s="3"/>
      <c r="V85" s="3"/>
      <c r="W85" s="3"/>
      <c r="X85" s="3"/>
      <c r="Y85" s="3"/>
    </row>
    <row r="86" spans="1:25" ht="14">
      <c r="A86" s="412">
        <v>83</v>
      </c>
      <c r="B86" s="15" t="s">
        <v>25</v>
      </c>
      <c r="C86" s="16" t="s">
        <v>231</v>
      </c>
      <c r="D86" s="8" t="s">
        <v>232</v>
      </c>
      <c r="E86" s="17">
        <v>1898</v>
      </c>
      <c r="F86" s="18"/>
      <c r="G86" s="18">
        <v>7.9</v>
      </c>
      <c r="H86" s="18">
        <v>1</v>
      </c>
      <c r="I86" s="18">
        <v>1000</v>
      </c>
      <c r="J86" s="18">
        <v>14</v>
      </c>
      <c r="K86" s="141"/>
      <c r="L86" s="19"/>
      <c r="M86" s="3"/>
      <c r="N86" s="3"/>
      <c r="O86" s="3"/>
      <c r="P86" s="3"/>
      <c r="Q86" s="3"/>
      <c r="R86" s="3"/>
      <c r="S86" s="3"/>
      <c r="T86" s="3"/>
      <c r="U86" s="3"/>
      <c r="V86" s="3"/>
      <c r="W86" s="3"/>
      <c r="X86" s="3"/>
      <c r="Y86" s="3"/>
    </row>
    <row r="87" spans="1:25" ht="14">
      <c r="A87" s="412">
        <v>84</v>
      </c>
      <c r="B87" s="15" t="s">
        <v>25</v>
      </c>
      <c r="C87" s="16" t="s">
        <v>233</v>
      </c>
      <c r="D87" s="8" t="s">
        <v>234</v>
      </c>
      <c r="E87" s="17">
        <v>1898</v>
      </c>
      <c r="F87" s="18"/>
      <c r="G87" s="18">
        <v>19.5</v>
      </c>
      <c r="H87" s="18">
        <v>5</v>
      </c>
      <c r="I87" s="18">
        <v>1000</v>
      </c>
      <c r="J87" s="18">
        <v>26</v>
      </c>
      <c r="K87" s="141">
        <v>9.9</v>
      </c>
      <c r="L87" s="19"/>
      <c r="M87" s="3"/>
      <c r="N87" s="3"/>
      <c r="O87" s="3"/>
      <c r="P87" s="3"/>
      <c r="Q87" s="3"/>
      <c r="R87" s="3"/>
      <c r="S87" s="3"/>
      <c r="T87" s="3"/>
      <c r="U87" s="3"/>
      <c r="V87" s="3"/>
      <c r="W87" s="3"/>
      <c r="X87" s="3"/>
      <c r="Y87" s="3"/>
    </row>
    <row r="88" spans="1:25" ht="14">
      <c r="A88" s="412">
        <v>85</v>
      </c>
      <c r="B88" s="15" t="s">
        <v>25</v>
      </c>
      <c r="C88" s="16" t="s">
        <v>235</v>
      </c>
      <c r="D88" s="8" t="s">
        <v>236</v>
      </c>
      <c r="E88" s="17">
        <v>1897</v>
      </c>
      <c r="F88" s="18"/>
      <c r="G88" s="18">
        <v>17.649999999999999</v>
      </c>
      <c r="H88" s="18">
        <v>2</v>
      </c>
      <c r="I88" s="18">
        <v>1000</v>
      </c>
      <c r="J88" s="18">
        <v>18</v>
      </c>
      <c r="K88" s="141"/>
      <c r="L88" s="19"/>
      <c r="M88" s="3"/>
      <c r="N88" s="3"/>
      <c r="O88" s="3"/>
      <c r="P88" s="3"/>
      <c r="Q88" s="3"/>
      <c r="R88" s="3"/>
      <c r="S88" s="3"/>
      <c r="T88" s="3"/>
      <c r="U88" s="3"/>
      <c r="V88" s="3"/>
      <c r="W88" s="3"/>
      <c r="X88" s="3"/>
      <c r="Y88" s="3"/>
    </row>
    <row r="89" spans="1:25" ht="14">
      <c r="A89" s="412">
        <v>86</v>
      </c>
      <c r="B89" s="15" t="s">
        <v>25</v>
      </c>
      <c r="C89" s="16" t="s">
        <v>237</v>
      </c>
      <c r="D89" s="8" t="s">
        <v>238</v>
      </c>
      <c r="E89" s="17">
        <v>1897</v>
      </c>
      <c r="F89" s="18"/>
      <c r="G89" s="18">
        <v>36.200000000000003</v>
      </c>
      <c r="H89" s="18">
        <v>3</v>
      </c>
      <c r="I89" s="18">
        <v>1000</v>
      </c>
      <c r="J89" s="18">
        <v>25</v>
      </c>
      <c r="K89" s="141"/>
      <c r="L89" s="19"/>
      <c r="M89" s="3"/>
      <c r="N89" s="3"/>
      <c r="O89" s="3"/>
      <c r="P89" s="3"/>
      <c r="Q89" s="3"/>
      <c r="R89" s="3"/>
      <c r="S89" s="3"/>
      <c r="T89" s="3"/>
      <c r="U89" s="3"/>
      <c r="V89" s="3"/>
      <c r="W89" s="3"/>
      <c r="X89" s="3"/>
      <c r="Y89" s="3"/>
    </row>
    <row r="90" spans="1:25" ht="14">
      <c r="A90" s="412">
        <v>87</v>
      </c>
      <c r="B90" s="15" t="s">
        <v>25</v>
      </c>
      <c r="C90" s="16" t="s">
        <v>239</v>
      </c>
      <c r="D90" s="8" t="s">
        <v>240</v>
      </c>
      <c r="E90" s="17">
        <v>1897</v>
      </c>
      <c r="F90" s="18"/>
      <c r="G90" s="18">
        <v>19.100000000000001</v>
      </c>
      <c r="H90" s="18">
        <v>2</v>
      </c>
      <c r="I90" s="18">
        <v>1000</v>
      </c>
      <c r="J90" s="18">
        <v>28</v>
      </c>
      <c r="K90" s="141">
        <v>10.9</v>
      </c>
      <c r="L90" s="19"/>
      <c r="M90" s="3"/>
      <c r="N90" s="3"/>
      <c r="O90" s="3"/>
      <c r="P90" s="3"/>
      <c r="Q90" s="3"/>
      <c r="R90" s="3"/>
      <c r="S90" s="3"/>
      <c r="T90" s="3"/>
      <c r="U90" s="3"/>
      <c r="V90" s="3"/>
      <c r="W90" s="3"/>
      <c r="X90" s="3"/>
      <c r="Y90" s="3"/>
    </row>
    <row r="91" spans="1:25" ht="14">
      <c r="A91" s="412">
        <v>88</v>
      </c>
      <c r="B91" s="15" t="s">
        <v>25</v>
      </c>
      <c r="C91" s="16" t="s">
        <v>241</v>
      </c>
      <c r="D91" s="8" t="s">
        <v>242</v>
      </c>
      <c r="E91" s="17">
        <v>1894</v>
      </c>
      <c r="F91" s="18"/>
      <c r="G91" s="18">
        <v>11.3</v>
      </c>
      <c r="H91" s="18">
        <v>2</v>
      </c>
      <c r="I91" s="18">
        <v>1435</v>
      </c>
      <c r="J91" s="18">
        <v>10</v>
      </c>
      <c r="K91" s="141">
        <v>4.34</v>
      </c>
      <c r="L91" s="19"/>
      <c r="M91" s="3"/>
      <c r="N91" s="3"/>
      <c r="O91" s="3"/>
      <c r="P91" s="3"/>
      <c r="Q91" s="3"/>
      <c r="R91" s="3"/>
      <c r="S91" s="3"/>
      <c r="T91" s="3"/>
      <c r="U91" s="3"/>
      <c r="V91" s="3"/>
      <c r="W91" s="3"/>
      <c r="X91" s="3"/>
      <c r="Y91" s="3"/>
    </row>
    <row r="92" spans="1:25" ht="14">
      <c r="A92" s="412">
        <v>89</v>
      </c>
      <c r="B92" s="15" t="s">
        <v>25</v>
      </c>
      <c r="C92" s="16" t="s">
        <v>243</v>
      </c>
      <c r="D92" s="8" t="s">
        <v>244</v>
      </c>
      <c r="E92" s="17">
        <v>1894</v>
      </c>
      <c r="F92" s="18"/>
      <c r="G92" s="18">
        <v>36.35</v>
      </c>
      <c r="H92" s="18">
        <v>5</v>
      </c>
      <c r="I92" s="18">
        <v>1000</v>
      </c>
      <c r="J92" s="18">
        <v>24</v>
      </c>
      <c r="K92" s="141"/>
      <c r="L92" s="19"/>
      <c r="M92" s="3"/>
      <c r="N92" s="3"/>
      <c r="O92" s="3"/>
      <c r="P92" s="3"/>
      <c r="Q92" s="3"/>
      <c r="R92" s="3"/>
      <c r="S92" s="3"/>
      <c r="T92" s="3"/>
      <c r="U92" s="3"/>
      <c r="V92" s="3"/>
      <c r="W92" s="3"/>
      <c r="X92" s="3"/>
      <c r="Y92" s="3"/>
    </row>
    <row r="93" spans="1:25" ht="14">
      <c r="A93" s="412">
        <v>90</v>
      </c>
      <c r="B93" s="15" t="s">
        <v>25</v>
      </c>
      <c r="C93" s="16" t="s">
        <v>245</v>
      </c>
      <c r="D93" s="8" t="s">
        <v>246</v>
      </c>
      <c r="E93" s="17">
        <v>1894</v>
      </c>
      <c r="F93" s="18"/>
      <c r="G93" s="18">
        <v>16.399999999999999</v>
      </c>
      <c r="H93" s="18">
        <v>6</v>
      </c>
      <c r="I93" s="18">
        <v>1000</v>
      </c>
      <c r="J93" s="18">
        <v>23</v>
      </c>
      <c r="K93" s="141"/>
      <c r="L93" s="19"/>
      <c r="M93" s="3"/>
      <c r="N93" s="3"/>
      <c r="O93" s="3"/>
      <c r="P93" s="3"/>
      <c r="Q93" s="3"/>
      <c r="R93" s="3"/>
      <c r="S93" s="3"/>
      <c r="T93" s="3"/>
      <c r="U93" s="3"/>
      <c r="V93" s="3"/>
      <c r="W93" s="3"/>
      <c r="X93" s="3"/>
      <c r="Y93" s="3"/>
    </row>
    <row r="94" spans="1:25" ht="14">
      <c r="A94" s="412">
        <v>91</v>
      </c>
      <c r="B94" s="15" t="s">
        <v>25</v>
      </c>
      <c r="C94" s="16" t="s">
        <v>247</v>
      </c>
      <c r="D94" s="8" t="s">
        <v>248</v>
      </c>
      <c r="E94" s="17">
        <v>1894</v>
      </c>
      <c r="F94" s="18"/>
      <c r="G94" s="18">
        <v>19.5</v>
      </c>
      <c r="H94" s="18">
        <v>4</v>
      </c>
      <c r="I94" s="18">
        <v>1000</v>
      </c>
      <c r="J94" s="18">
        <v>31</v>
      </c>
      <c r="K94" s="141">
        <v>6.75</v>
      </c>
      <c r="L94" s="19"/>
      <c r="M94" s="3"/>
      <c r="N94" s="3"/>
      <c r="O94" s="3"/>
      <c r="P94" s="3"/>
      <c r="Q94" s="3"/>
      <c r="R94" s="3"/>
      <c r="S94" s="3"/>
      <c r="T94" s="3"/>
      <c r="U94" s="3"/>
      <c r="V94" s="3"/>
      <c r="W94" s="3"/>
      <c r="X94" s="3"/>
      <c r="Y94" s="3"/>
    </row>
    <row r="95" spans="1:25" ht="14">
      <c r="A95" s="412">
        <v>92</v>
      </c>
      <c r="B95" s="15" t="s">
        <v>25</v>
      </c>
      <c r="C95" s="20" t="s">
        <v>249</v>
      </c>
      <c r="D95" s="8" t="s">
        <v>250</v>
      </c>
      <c r="E95" s="17">
        <v>1893</v>
      </c>
      <c r="F95" s="18"/>
      <c r="G95" s="18">
        <v>6.2</v>
      </c>
      <c r="H95" s="18">
        <v>1</v>
      </c>
      <c r="I95" s="18">
        <v>1435</v>
      </c>
      <c r="J95" s="18">
        <v>2</v>
      </c>
      <c r="K95" s="141"/>
      <c r="L95" s="19"/>
      <c r="M95" s="3"/>
      <c r="N95" s="3"/>
      <c r="O95" s="3"/>
      <c r="P95" s="3"/>
      <c r="Q95" s="3"/>
      <c r="R95" s="3"/>
      <c r="S95" s="3"/>
      <c r="T95" s="3"/>
      <c r="U95" s="3"/>
      <c r="V95" s="3"/>
      <c r="W95" s="3"/>
      <c r="X95" s="3"/>
      <c r="Y95" s="3"/>
    </row>
    <row r="96" spans="1:25" ht="14">
      <c r="A96" s="412">
        <v>93</v>
      </c>
      <c r="B96" s="15" t="s">
        <v>25</v>
      </c>
      <c r="C96" s="16" t="s">
        <v>251</v>
      </c>
      <c r="D96" s="8" t="s">
        <v>252</v>
      </c>
      <c r="E96" s="17">
        <v>1892</v>
      </c>
      <c r="F96" s="18"/>
      <c r="G96" s="18">
        <v>19.7</v>
      </c>
      <c r="H96" s="18">
        <v>5</v>
      </c>
      <c r="I96" s="18">
        <v>1000</v>
      </c>
      <c r="J96" s="18">
        <v>40</v>
      </c>
      <c r="K96" s="141">
        <v>19.399999999999999</v>
      </c>
      <c r="L96" s="19"/>
      <c r="M96" s="3"/>
      <c r="N96" s="3"/>
      <c r="O96" s="3"/>
      <c r="P96" s="3"/>
      <c r="Q96" s="3"/>
      <c r="R96" s="3"/>
      <c r="S96" s="3"/>
      <c r="T96" s="3"/>
      <c r="U96" s="3"/>
      <c r="V96" s="3"/>
      <c r="W96" s="3"/>
      <c r="X96" s="3"/>
      <c r="Y96" s="3"/>
    </row>
    <row r="97" spans="1:25" ht="14">
      <c r="A97" s="412">
        <v>94</v>
      </c>
      <c r="B97" s="15" t="s">
        <v>25</v>
      </c>
      <c r="C97" s="20" t="s">
        <v>253</v>
      </c>
      <c r="D97" s="8" t="s">
        <v>254</v>
      </c>
      <c r="E97" s="17">
        <v>1887</v>
      </c>
      <c r="F97" s="18"/>
      <c r="G97" s="18">
        <v>11.7</v>
      </c>
      <c r="H97" s="18">
        <v>2</v>
      </c>
      <c r="I97" s="18">
        <v>1000</v>
      </c>
      <c r="J97" s="18">
        <v>16</v>
      </c>
      <c r="K97" s="141"/>
      <c r="L97" s="19"/>
      <c r="M97" s="3"/>
      <c r="N97" s="3"/>
      <c r="O97" s="3"/>
      <c r="P97" s="3"/>
      <c r="Q97" s="3"/>
      <c r="R97" s="3"/>
      <c r="S97" s="3"/>
      <c r="T97" s="3"/>
      <c r="U97" s="3"/>
      <c r="V97" s="3"/>
      <c r="W97" s="3"/>
      <c r="X97" s="3"/>
      <c r="Y97" s="3"/>
    </row>
    <row r="98" spans="1:25" ht="14">
      <c r="A98" s="412">
        <v>95</v>
      </c>
      <c r="B98" s="15" t="s">
        <v>25</v>
      </c>
      <c r="C98" s="16" t="s">
        <v>255</v>
      </c>
      <c r="D98" s="8" t="s">
        <v>256</v>
      </c>
      <c r="E98" s="17">
        <v>1886</v>
      </c>
      <c r="F98" s="18"/>
      <c r="G98" s="18">
        <v>94.6</v>
      </c>
      <c r="H98" s="18">
        <v>9</v>
      </c>
      <c r="I98" s="18">
        <v>1000</v>
      </c>
      <c r="J98" s="18">
        <v>48</v>
      </c>
      <c r="K98" s="141"/>
      <c r="L98" s="19"/>
      <c r="M98" s="3"/>
      <c r="N98" s="3"/>
      <c r="O98" s="3"/>
      <c r="P98" s="3"/>
      <c r="Q98" s="3"/>
      <c r="R98" s="3"/>
      <c r="S98" s="3"/>
      <c r="T98" s="3"/>
      <c r="U98" s="3"/>
      <c r="V98" s="3"/>
      <c r="W98" s="3"/>
      <c r="X98" s="3"/>
      <c r="Y98" s="3"/>
    </row>
    <row r="99" spans="1:25" ht="14">
      <c r="A99" s="412">
        <v>96</v>
      </c>
      <c r="B99" s="15" t="s">
        <v>25</v>
      </c>
      <c r="C99" s="20" t="s">
        <v>257</v>
      </c>
      <c r="D99" s="8" t="s">
        <v>258</v>
      </c>
      <c r="E99" s="17">
        <v>1885</v>
      </c>
      <c r="F99" s="18"/>
      <c r="G99" s="18">
        <v>25.1</v>
      </c>
      <c r="H99" s="18">
        <v>6</v>
      </c>
      <c r="I99" s="18">
        <v>1000</v>
      </c>
      <c r="J99" s="18">
        <v>38</v>
      </c>
      <c r="K99" s="141"/>
      <c r="L99" s="19"/>
      <c r="M99" s="3"/>
      <c r="N99" s="3"/>
      <c r="O99" s="3"/>
      <c r="P99" s="3"/>
      <c r="Q99" s="3"/>
      <c r="R99" s="3"/>
      <c r="S99" s="3"/>
      <c r="T99" s="3"/>
      <c r="U99" s="3"/>
      <c r="V99" s="3"/>
      <c r="W99" s="3"/>
      <c r="X99" s="3"/>
      <c r="Y99" s="3"/>
    </row>
    <row r="100" spans="1:25" ht="14">
      <c r="A100" s="412">
        <v>97</v>
      </c>
      <c r="B100" s="15" t="s">
        <v>25</v>
      </c>
      <c r="C100" s="16" t="s">
        <v>259</v>
      </c>
      <c r="D100" s="8" t="s">
        <v>260</v>
      </c>
      <c r="E100" s="17">
        <v>1883</v>
      </c>
      <c r="F100" s="18"/>
      <c r="G100" s="18">
        <v>18.5</v>
      </c>
      <c r="H100" s="18">
        <v>3</v>
      </c>
      <c r="I100" s="18">
        <v>1000</v>
      </c>
      <c r="J100" s="18">
        <v>40</v>
      </c>
      <c r="K100" s="141"/>
      <c r="L100" s="19"/>
      <c r="M100" s="3"/>
      <c r="N100" s="3"/>
      <c r="O100" s="3"/>
      <c r="P100" s="3"/>
      <c r="Q100" s="3"/>
      <c r="R100" s="3"/>
      <c r="S100" s="3"/>
      <c r="T100" s="3"/>
      <c r="U100" s="3"/>
      <c r="V100" s="3"/>
      <c r="W100" s="3"/>
      <c r="X100" s="3"/>
      <c r="Y100" s="3"/>
    </row>
    <row r="101" spans="1:25" ht="14">
      <c r="A101" s="412">
        <v>98</v>
      </c>
      <c r="B101" s="15" t="s">
        <v>25</v>
      </c>
      <c r="C101" s="16" t="s">
        <v>261</v>
      </c>
      <c r="D101" s="8" t="s">
        <v>262</v>
      </c>
      <c r="E101" s="17">
        <v>1883</v>
      </c>
      <c r="F101" s="18"/>
      <c r="G101" s="18">
        <v>36.700000000000003</v>
      </c>
      <c r="H101" s="18">
        <v>4</v>
      </c>
      <c r="I101" s="18">
        <v>1000</v>
      </c>
      <c r="J101" s="18">
        <v>46</v>
      </c>
      <c r="K101" s="141"/>
      <c r="L101" s="19"/>
      <c r="M101" s="3"/>
      <c r="N101" s="3"/>
      <c r="O101" s="3"/>
      <c r="P101" s="3"/>
      <c r="Q101" s="3"/>
      <c r="R101" s="3"/>
      <c r="S101" s="3"/>
      <c r="T101" s="3"/>
      <c r="U101" s="3"/>
      <c r="V101" s="3"/>
      <c r="W101" s="3"/>
      <c r="X101" s="3"/>
      <c r="Y101" s="3"/>
    </row>
    <row r="102" spans="1:25" ht="14">
      <c r="A102" s="412">
        <v>99</v>
      </c>
      <c r="B102" s="15" t="s">
        <v>25</v>
      </c>
      <c r="C102" s="16" t="s">
        <v>263</v>
      </c>
      <c r="D102" s="8" t="s">
        <v>264</v>
      </c>
      <c r="E102" s="17">
        <v>1883</v>
      </c>
      <c r="F102" s="18"/>
      <c r="G102" s="18">
        <v>29.7</v>
      </c>
      <c r="H102" s="18">
        <v>3</v>
      </c>
      <c r="I102" s="18">
        <v>1000</v>
      </c>
      <c r="J102" s="18">
        <v>29</v>
      </c>
      <c r="K102" s="141"/>
      <c r="L102" s="19"/>
      <c r="M102" s="3"/>
      <c r="N102" s="3"/>
      <c r="O102" s="3"/>
      <c r="P102" s="3"/>
      <c r="Q102" s="3"/>
      <c r="R102" s="3"/>
      <c r="S102" s="3"/>
      <c r="T102" s="3"/>
      <c r="U102" s="3"/>
      <c r="V102" s="3"/>
      <c r="W102" s="3"/>
      <c r="X102" s="3"/>
      <c r="Y102" s="3"/>
    </row>
    <row r="103" spans="1:25" ht="14">
      <c r="A103" s="412">
        <v>100</v>
      </c>
      <c r="B103" s="15" t="s">
        <v>25</v>
      </c>
      <c r="C103" s="20" t="s">
        <v>265</v>
      </c>
      <c r="D103" s="8" t="s">
        <v>266</v>
      </c>
      <c r="E103" s="17">
        <v>1882</v>
      </c>
      <c r="F103" s="18"/>
      <c r="G103" s="18">
        <v>11.8</v>
      </c>
      <c r="H103" s="18">
        <v>2</v>
      </c>
      <c r="I103" s="18">
        <v>1000</v>
      </c>
      <c r="J103" s="18">
        <v>14</v>
      </c>
      <c r="K103" s="141">
        <v>4.4550000000000001</v>
      </c>
      <c r="L103" s="19"/>
      <c r="M103" s="3"/>
      <c r="N103" s="3"/>
      <c r="O103" s="3"/>
      <c r="P103" s="3"/>
      <c r="Q103" s="3"/>
      <c r="R103" s="3"/>
      <c r="S103" s="3"/>
      <c r="T103" s="3"/>
      <c r="U103" s="3"/>
      <c r="V103" s="3"/>
      <c r="W103" s="3"/>
      <c r="X103" s="3"/>
      <c r="Y103" s="3"/>
    </row>
    <row r="104" spans="1:25" ht="14">
      <c r="A104" s="412">
        <v>101</v>
      </c>
      <c r="B104" s="15" t="s">
        <v>25</v>
      </c>
      <c r="C104" s="20" t="s">
        <v>267</v>
      </c>
      <c r="D104" s="8" t="s">
        <v>268</v>
      </c>
      <c r="E104" s="17">
        <v>1881</v>
      </c>
      <c r="F104" s="18"/>
      <c r="G104" s="18">
        <v>49.8</v>
      </c>
      <c r="H104" s="18">
        <v>7</v>
      </c>
      <c r="I104" s="18">
        <v>1435</v>
      </c>
      <c r="J104" s="18">
        <v>79</v>
      </c>
      <c r="K104" s="141">
        <v>37.1</v>
      </c>
      <c r="L104" s="19"/>
      <c r="M104" s="3"/>
      <c r="N104" s="3"/>
      <c r="O104" s="3"/>
      <c r="P104" s="3"/>
      <c r="Q104" s="3"/>
      <c r="R104" s="3"/>
      <c r="S104" s="3"/>
      <c r="T104" s="3"/>
      <c r="U104" s="3"/>
      <c r="V104" s="3"/>
      <c r="W104" s="3"/>
      <c r="X104" s="3"/>
      <c r="Y104" s="3"/>
    </row>
    <row r="105" spans="1:25" ht="14">
      <c r="A105" s="412">
        <v>102</v>
      </c>
      <c r="B105" s="15" t="s">
        <v>25</v>
      </c>
      <c r="C105" s="16" t="s">
        <v>269</v>
      </c>
      <c r="D105" s="8" t="s">
        <v>270</v>
      </c>
      <c r="E105" s="17">
        <v>1881</v>
      </c>
      <c r="F105" s="18"/>
      <c r="G105" s="18">
        <v>43.7</v>
      </c>
      <c r="H105" s="18">
        <v>2</v>
      </c>
      <c r="I105" s="18">
        <v>1435</v>
      </c>
      <c r="J105" s="18">
        <v>46</v>
      </c>
      <c r="K105" s="141"/>
      <c r="L105" s="19"/>
      <c r="M105" s="3"/>
      <c r="N105" s="3"/>
      <c r="O105" s="3"/>
      <c r="P105" s="3"/>
      <c r="Q105" s="3"/>
      <c r="R105" s="3"/>
      <c r="S105" s="3"/>
      <c r="T105" s="3"/>
      <c r="U105" s="3"/>
      <c r="V105" s="3"/>
      <c r="W105" s="3"/>
      <c r="X105" s="3"/>
      <c r="Y105" s="3"/>
    </row>
    <row r="106" spans="1:25" ht="14">
      <c r="A106" s="412">
        <v>103</v>
      </c>
      <c r="B106" s="15" t="s">
        <v>25</v>
      </c>
      <c r="C106" s="16" t="s">
        <v>271</v>
      </c>
      <c r="D106" s="8" t="s">
        <v>272</v>
      </c>
      <c r="E106" s="17">
        <v>1881</v>
      </c>
      <c r="F106" s="18"/>
      <c r="G106" s="18">
        <v>35.6</v>
      </c>
      <c r="H106" s="18">
        <v>6</v>
      </c>
      <c r="I106" s="18">
        <v>1435</v>
      </c>
      <c r="J106" s="18">
        <v>53</v>
      </c>
      <c r="K106" s="141">
        <v>42</v>
      </c>
      <c r="L106" s="19"/>
      <c r="M106" s="3"/>
      <c r="N106" s="3"/>
      <c r="O106" s="3"/>
      <c r="P106" s="3"/>
      <c r="Q106" s="3"/>
      <c r="R106" s="3"/>
      <c r="S106" s="3"/>
      <c r="T106" s="3"/>
      <c r="U106" s="3"/>
      <c r="V106" s="3"/>
      <c r="W106" s="3"/>
      <c r="X106" s="3"/>
      <c r="Y106" s="3"/>
    </row>
    <row r="107" spans="1:25" ht="14">
      <c r="A107" s="412">
        <v>104</v>
      </c>
      <c r="B107" s="15" t="s">
        <v>25</v>
      </c>
      <c r="C107" s="16" t="s">
        <v>273</v>
      </c>
      <c r="D107" s="8" t="s">
        <v>274</v>
      </c>
      <c r="E107" s="17">
        <v>1880</v>
      </c>
      <c r="F107" s="18"/>
      <c r="G107" s="18">
        <v>40</v>
      </c>
      <c r="H107" s="18">
        <v>9</v>
      </c>
      <c r="I107" s="18">
        <v>1435</v>
      </c>
      <c r="J107" s="18">
        <v>61</v>
      </c>
      <c r="K107" s="141"/>
      <c r="L107" s="19"/>
      <c r="M107" s="3"/>
      <c r="N107" s="3"/>
      <c r="O107" s="3"/>
      <c r="P107" s="3"/>
      <c r="Q107" s="3"/>
      <c r="R107" s="3"/>
      <c r="S107" s="3"/>
      <c r="T107" s="3"/>
      <c r="U107" s="3"/>
      <c r="V107" s="3"/>
      <c r="W107" s="3"/>
      <c r="X107" s="3"/>
      <c r="Y107" s="3"/>
    </row>
    <row r="108" spans="1:25" ht="14">
      <c r="A108" s="412">
        <v>105</v>
      </c>
      <c r="B108" s="15" t="s">
        <v>25</v>
      </c>
      <c r="C108" s="16" t="s">
        <v>275</v>
      </c>
      <c r="D108" s="8" t="s">
        <v>276</v>
      </c>
      <c r="E108" s="17">
        <v>1880</v>
      </c>
      <c r="F108" s="18"/>
      <c r="G108" s="18">
        <v>30</v>
      </c>
      <c r="H108" s="18">
        <v>7</v>
      </c>
      <c r="I108" s="18">
        <v>1435</v>
      </c>
      <c r="J108" s="18">
        <v>57</v>
      </c>
      <c r="K108" s="141"/>
      <c r="L108" s="19"/>
      <c r="M108" s="3"/>
      <c r="N108" s="3"/>
      <c r="O108" s="3"/>
      <c r="P108" s="3"/>
      <c r="Q108" s="3"/>
      <c r="R108" s="3"/>
      <c r="S108" s="3"/>
      <c r="T108" s="3"/>
      <c r="U108" s="3"/>
      <c r="V108" s="3"/>
      <c r="W108" s="3"/>
      <c r="X108" s="3"/>
      <c r="Y108" s="3"/>
    </row>
    <row r="109" spans="1:25" ht="14">
      <c r="A109" s="412">
        <v>106</v>
      </c>
      <c r="B109" s="15" t="s">
        <v>25</v>
      </c>
      <c r="C109" s="16" t="s">
        <v>277</v>
      </c>
      <c r="D109" s="8" t="s">
        <v>278</v>
      </c>
      <c r="E109" s="17">
        <v>1879</v>
      </c>
      <c r="F109" s="18"/>
      <c r="G109" s="18">
        <v>39.619999999999997</v>
      </c>
      <c r="H109" s="18">
        <v>6</v>
      </c>
      <c r="I109" s="18">
        <v>1100</v>
      </c>
      <c r="J109" s="18"/>
      <c r="K109" s="141"/>
      <c r="L109" s="19"/>
      <c r="M109" s="3"/>
      <c r="N109" s="3"/>
      <c r="O109" s="3"/>
      <c r="P109" s="3"/>
      <c r="Q109" s="3"/>
      <c r="R109" s="3"/>
      <c r="S109" s="3"/>
      <c r="T109" s="3"/>
      <c r="U109" s="3"/>
      <c r="V109" s="3"/>
      <c r="W109" s="3"/>
      <c r="X109" s="3"/>
      <c r="Y109" s="3"/>
    </row>
    <row r="110" spans="1:25" ht="14">
      <c r="A110" s="412">
        <v>107</v>
      </c>
      <c r="B110" s="15" t="s">
        <v>25</v>
      </c>
      <c r="C110" s="16" t="s">
        <v>279</v>
      </c>
      <c r="D110" s="8" t="s">
        <v>280</v>
      </c>
      <c r="E110" s="17">
        <v>1878</v>
      </c>
      <c r="F110" s="18"/>
      <c r="G110" s="18">
        <v>66</v>
      </c>
      <c r="H110" s="18">
        <v>13</v>
      </c>
      <c r="I110" s="18">
        <v>1000</v>
      </c>
      <c r="J110" s="18">
        <v>96</v>
      </c>
      <c r="K110" s="141"/>
      <c r="L110" s="19"/>
      <c r="M110" s="3"/>
      <c r="N110" s="3"/>
      <c r="O110" s="3"/>
      <c r="P110" s="3"/>
      <c r="Q110" s="3"/>
      <c r="R110" s="3"/>
      <c r="S110" s="3"/>
      <c r="T110" s="3"/>
      <c r="U110" s="3"/>
      <c r="V110" s="3"/>
      <c r="W110" s="3"/>
      <c r="X110" s="3"/>
      <c r="Y110" s="3"/>
    </row>
    <row r="111" spans="1:25" ht="14">
      <c r="A111" s="412">
        <v>108</v>
      </c>
      <c r="B111" s="15" t="s">
        <v>25</v>
      </c>
      <c r="C111" s="16" t="s">
        <v>281</v>
      </c>
      <c r="D111" s="8" t="s">
        <v>282</v>
      </c>
      <c r="E111" s="17">
        <v>1877</v>
      </c>
      <c r="F111" s="18"/>
      <c r="G111" s="18">
        <v>76.7</v>
      </c>
      <c r="H111" s="18">
        <v>7</v>
      </c>
      <c r="I111" s="18">
        <v>1435</v>
      </c>
      <c r="J111" s="18">
        <v>95</v>
      </c>
      <c r="K111" s="141"/>
      <c r="L111" s="19"/>
      <c r="M111" s="3"/>
      <c r="N111" s="3"/>
      <c r="O111" s="3"/>
      <c r="P111" s="3"/>
      <c r="Q111" s="3"/>
      <c r="R111" s="3"/>
      <c r="S111" s="3"/>
      <c r="T111" s="3"/>
      <c r="U111" s="3"/>
      <c r="V111" s="3"/>
      <c r="W111" s="3"/>
      <c r="X111" s="3"/>
      <c r="Y111" s="3"/>
    </row>
    <row r="112" spans="1:25" ht="14">
      <c r="A112" s="412">
        <v>109</v>
      </c>
      <c r="B112" s="15" t="s">
        <v>25</v>
      </c>
      <c r="C112" s="16" t="s">
        <v>283</v>
      </c>
      <c r="D112" s="8" t="s">
        <v>284</v>
      </c>
      <c r="E112" s="17">
        <v>1877</v>
      </c>
      <c r="F112" s="18"/>
      <c r="G112" s="18">
        <v>78</v>
      </c>
      <c r="H112" s="18">
        <v>7</v>
      </c>
      <c r="I112" s="18">
        <v>1435</v>
      </c>
      <c r="J112" s="18">
        <v>119</v>
      </c>
      <c r="K112" s="141">
        <v>47</v>
      </c>
      <c r="L112" s="19"/>
      <c r="M112" s="3"/>
      <c r="N112" s="3"/>
      <c r="O112" s="3"/>
      <c r="P112" s="3"/>
      <c r="Q112" s="3"/>
      <c r="R112" s="3"/>
      <c r="S112" s="3"/>
      <c r="T112" s="3"/>
      <c r="U112" s="3"/>
      <c r="V112" s="3"/>
      <c r="W112" s="3"/>
      <c r="X112" s="3"/>
      <c r="Y112" s="3"/>
    </row>
    <row r="113" spans="1:25" ht="14">
      <c r="A113" s="412">
        <v>110</v>
      </c>
      <c r="B113" s="15" t="s">
        <v>25</v>
      </c>
      <c r="C113" s="16" t="s">
        <v>285</v>
      </c>
      <c r="D113" s="8" t="s">
        <v>286</v>
      </c>
      <c r="E113" s="17">
        <v>1877</v>
      </c>
      <c r="F113" s="18"/>
      <c r="G113" s="18">
        <v>64.099999999999994</v>
      </c>
      <c r="H113" s="18">
        <v>10</v>
      </c>
      <c r="I113" s="18">
        <v>1435</v>
      </c>
      <c r="J113" s="18">
        <v>108</v>
      </c>
      <c r="K113" s="141"/>
      <c r="L113" s="19"/>
      <c r="M113" s="3"/>
      <c r="N113" s="3"/>
      <c r="O113" s="3"/>
      <c r="P113" s="3"/>
      <c r="Q113" s="3"/>
      <c r="R113" s="3"/>
      <c r="S113" s="3"/>
      <c r="T113" s="3"/>
      <c r="U113" s="3"/>
      <c r="V113" s="3"/>
      <c r="W113" s="3"/>
      <c r="X113" s="3"/>
      <c r="Y113" s="3"/>
    </row>
    <row r="114" spans="1:25" ht="14">
      <c r="A114" s="412">
        <v>111</v>
      </c>
      <c r="B114" s="15" t="s">
        <v>25</v>
      </c>
      <c r="C114" s="16" t="s">
        <v>287</v>
      </c>
      <c r="D114" s="8" t="s">
        <v>288</v>
      </c>
      <c r="E114" s="17">
        <v>1876</v>
      </c>
      <c r="F114" s="18"/>
      <c r="G114" s="18">
        <v>78</v>
      </c>
      <c r="H114" s="18">
        <v>7</v>
      </c>
      <c r="I114" s="18">
        <v>1435</v>
      </c>
      <c r="J114" s="18">
        <v>175</v>
      </c>
      <c r="K114" s="141"/>
      <c r="L114" s="19"/>
      <c r="M114" s="3"/>
      <c r="N114" s="3"/>
      <c r="O114" s="3"/>
      <c r="P114" s="3"/>
      <c r="Q114" s="3"/>
      <c r="R114" s="3"/>
      <c r="S114" s="3"/>
      <c r="T114" s="3"/>
      <c r="U114" s="3"/>
      <c r="V114" s="3"/>
      <c r="W114" s="3"/>
      <c r="X114" s="3"/>
      <c r="Y114" s="3"/>
    </row>
    <row r="115" spans="1:25" ht="14">
      <c r="A115" s="412">
        <v>112</v>
      </c>
      <c r="B115" s="15" t="s">
        <v>25</v>
      </c>
      <c r="C115" s="16" t="s">
        <v>289</v>
      </c>
      <c r="D115" s="8" t="s">
        <v>290</v>
      </c>
      <c r="E115" s="17">
        <v>1872</v>
      </c>
      <c r="F115" s="18"/>
      <c r="G115" s="18">
        <v>146</v>
      </c>
      <c r="H115" s="18">
        <v>13</v>
      </c>
      <c r="I115" s="18">
        <v>1458</v>
      </c>
      <c r="J115" s="18">
        <v>271</v>
      </c>
      <c r="K115" s="141">
        <v>81.2</v>
      </c>
      <c r="L115" s="19"/>
      <c r="M115" s="3"/>
      <c r="N115" s="3"/>
      <c r="O115" s="3"/>
      <c r="P115" s="3"/>
      <c r="Q115" s="3"/>
      <c r="R115" s="3"/>
      <c r="S115" s="3"/>
      <c r="T115" s="3"/>
      <c r="U115" s="3"/>
      <c r="V115" s="3"/>
      <c r="W115" s="3"/>
      <c r="X115" s="3"/>
      <c r="Y115" s="3"/>
    </row>
    <row r="116" spans="1:25" ht="14">
      <c r="A116" s="412">
        <v>113</v>
      </c>
      <c r="B116" s="15" t="s">
        <v>27</v>
      </c>
      <c r="C116" s="16" t="s">
        <v>291</v>
      </c>
      <c r="D116" s="8" t="s">
        <v>292</v>
      </c>
      <c r="E116" s="17">
        <v>2004</v>
      </c>
      <c r="F116" s="18"/>
      <c r="G116" s="18">
        <v>27</v>
      </c>
      <c r="H116" s="18">
        <v>3</v>
      </c>
      <c r="I116" s="18">
        <v>1435</v>
      </c>
      <c r="J116" s="18">
        <v>60</v>
      </c>
      <c r="K116" s="141">
        <v>23.7</v>
      </c>
      <c r="L116" s="19"/>
      <c r="M116" s="3"/>
      <c r="N116" s="3"/>
      <c r="O116" s="3"/>
      <c r="P116" s="3"/>
      <c r="Q116" s="3"/>
      <c r="R116" s="3"/>
      <c r="S116" s="3"/>
      <c r="T116" s="3"/>
      <c r="U116" s="3"/>
      <c r="V116" s="3"/>
      <c r="W116" s="3"/>
      <c r="X116" s="3"/>
      <c r="Y116" s="3"/>
    </row>
    <row r="117" spans="1:25" ht="14">
      <c r="A117" s="412">
        <v>114</v>
      </c>
      <c r="B117" s="15" t="s">
        <v>29</v>
      </c>
      <c r="C117" s="16" t="s">
        <v>293</v>
      </c>
      <c r="D117" s="8" t="s">
        <v>294</v>
      </c>
      <c r="E117" s="17">
        <v>1866</v>
      </c>
      <c r="F117" s="18"/>
      <c r="G117" s="18">
        <v>149</v>
      </c>
      <c r="H117" s="18">
        <v>38</v>
      </c>
      <c r="I117" s="18">
        <v>1435</v>
      </c>
      <c r="J117" s="18">
        <v>610</v>
      </c>
      <c r="K117" s="141">
        <v>393</v>
      </c>
      <c r="L117" s="19"/>
      <c r="M117" s="3"/>
      <c r="N117" s="3"/>
      <c r="O117" s="3"/>
      <c r="P117" s="3"/>
      <c r="Q117" s="3"/>
      <c r="R117" s="3"/>
      <c r="S117" s="3"/>
      <c r="T117" s="3"/>
      <c r="U117" s="3"/>
      <c r="V117" s="3"/>
      <c r="W117" s="3"/>
      <c r="X117" s="3"/>
      <c r="Y117" s="3"/>
    </row>
    <row r="118" spans="1:25" ht="14">
      <c r="A118" s="412">
        <v>115</v>
      </c>
      <c r="B118" s="15" t="s">
        <v>29</v>
      </c>
      <c r="C118" s="16" t="s">
        <v>295</v>
      </c>
      <c r="D118" s="8" t="s">
        <v>296</v>
      </c>
      <c r="E118" s="17">
        <v>1911</v>
      </c>
      <c r="F118" s="18"/>
      <c r="G118" s="18">
        <v>8.8000000000000007</v>
      </c>
      <c r="H118" s="18">
        <v>2</v>
      </c>
      <c r="I118" s="18">
        <v>1435</v>
      </c>
      <c r="J118" s="18">
        <v>29</v>
      </c>
      <c r="K118" s="141"/>
      <c r="L118" s="19"/>
      <c r="M118" s="3"/>
      <c r="N118" s="3"/>
      <c r="O118" s="3"/>
      <c r="P118" s="3"/>
      <c r="Q118" s="3"/>
      <c r="R118" s="3"/>
      <c r="S118" s="3"/>
      <c r="T118" s="3"/>
      <c r="U118" s="3"/>
      <c r="V118" s="3"/>
      <c r="W118" s="3"/>
      <c r="X118" s="3"/>
      <c r="Y118" s="3"/>
    </row>
    <row r="119" spans="1:25" ht="14">
      <c r="A119" s="412">
        <v>116</v>
      </c>
      <c r="B119" s="15" t="s">
        <v>29</v>
      </c>
      <c r="C119" s="20" t="s">
        <v>297</v>
      </c>
      <c r="D119" s="8" t="s">
        <v>298</v>
      </c>
      <c r="E119" s="17">
        <v>1908</v>
      </c>
      <c r="F119" s="18"/>
      <c r="G119" s="18">
        <v>23.2</v>
      </c>
      <c r="H119" s="18">
        <v>5</v>
      </c>
      <c r="I119" s="18">
        <v>1435</v>
      </c>
      <c r="J119" s="18">
        <v>52</v>
      </c>
      <c r="K119" s="141">
        <v>20.95</v>
      </c>
      <c r="L119" s="19"/>
      <c r="M119" s="3"/>
      <c r="N119" s="3"/>
      <c r="O119" s="3"/>
      <c r="P119" s="3"/>
      <c r="Q119" s="3"/>
      <c r="R119" s="3"/>
      <c r="S119" s="3"/>
      <c r="T119" s="3"/>
      <c r="U119" s="3"/>
      <c r="V119" s="3"/>
      <c r="W119" s="3"/>
      <c r="X119" s="3"/>
      <c r="Y119" s="3"/>
    </row>
    <row r="120" spans="1:25" ht="14">
      <c r="A120" s="412">
        <v>117</v>
      </c>
      <c r="B120" s="15" t="s">
        <v>29</v>
      </c>
      <c r="C120" s="16" t="s">
        <v>299</v>
      </c>
      <c r="D120" s="8" t="s">
        <v>300</v>
      </c>
      <c r="E120" s="17">
        <v>1897</v>
      </c>
      <c r="F120" s="18"/>
      <c r="G120" s="18">
        <v>18</v>
      </c>
      <c r="H120" s="18">
        <v>2</v>
      </c>
      <c r="I120" s="18">
        <v>1435</v>
      </c>
      <c r="J120" s="18">
        <v>34</v>
      </c>
      <c r="K120" s="141">
        <v>14.57</v>
      </c>
      <c r="L120" s="19"/>
      <c r="M120" s="3"/>
      <c r="N120" s="3"/>
      <c r="O120" s="3"/>
      <c r="P120" s="3"/>
      <c r="Q120" s="3"/>
      <c r="R120" s="3"/>
      <c r="S120" s="3"/>
      <c r="T120" s="3"/>
      <c r="U120" s="3"/>
      <c r="V120" s="3"/>
      <c r="W120" s="3"/>
      <c r="X120" s="3"/>
      <c r="Y120" s="3"/>
    </row>
    <row r="121" spans="1:25" ht="14">
      <c r="A121" s="412">
        <v>118</v>
      </c>
      <c r="B121" s="15" t="s">
        <v>31</v>
      </c>
      <c r="C121" s="16" t="s">
        <v>301</v>
      </c>
      <c r="D121" s="8" t="s">
        <v>302</v>
      </c>
      <c r="E121" s="17">
        <v>2004</v>
      </c>
      <c r="F121" s="18"/>
      <c r="G121" s="18">
        <v>42.1</v>
      </c>
      <c r="H121" s="18">
        <v>2</v>
      </c>
      <c r="I121" s="18">
        <v>1435</v>
      </c>
      <c r="J121" s="18">
        <v>81</v>
      </c>
      <c r="K121" s="141">
        <v>48</v>
      </c>
      <c r="L121" s="19"/>
      <c r="M121" s="3"/>
      <c r="N121" s="3"/>
      <c r="O121" s="3"/>
      <c r="P121" s="3"/>
      <c r="Q121" s="3"/>
      <c r="R121" s="3"/>
      <c r="S121" s="3"/>
      <c r="T121" s="3"/>
      <c r="U121" s="3"/>
      <c r="V121" s="3"/>
      <c r="W121" s="3"/>
      <c r="X121" s="3"/>
      <c r="Y121" s="3"/>
    </row>
    <row r="122" spans="1:25" ht="14">
      <c r="A122" s="412">
        <v>119</v>
      </c>
      <c r="B122" s="15" t="s">
        <v>33</v>
      </c>
      <c r="C122" s="16" t="s">
        <v>303</v>
      </c>
      <c r="D122" s="8" t="s">
        <v>304</v>
      </c>
      <c r="E122" s="17">
        <v>2015</v>
      </c>
      <c r="F122" s="18"/>
      <c r="G122" s="18">
        <v>23.3</v>
      </c>
      <c r="H122" s="18">
        <v>4</v>
      </c>
      <c r="I122" s="18">
        <v>1435</v>
      </c>
      <c r="J122" s="18"/>
      <c r="K122" s="141"/>
      <c r="L122" s="19"/>
      <c r="M122" s="3"/>
      <c r="N122" s="3"/>
      <c r="O122" s="3"/>
      <c r="P122" s="3"/>
      <c r="Q122" s="3"/>
      <c r="R122" s="3"/>
      <c r="S122" s="3"/>
      <c r="T122" s="3"/>
      <c r="U122" s="3"/>
      <c r="V122" s="3"/>
      <c r="W122" s="3"/>
      <c r="X122" s="3"/>
      <c r="Y122" s="3"/>
    </row>
    <row r="123" spans="1:25" ht="14">
      <c r="A123" s="412">
        <v>120</v>
      </c>
      <c r="B123" s="15" t="s">
        <v>33</v>
      </c>
      <c r="C123" s="16" t="s">
        <v>305</v>
      </c>
      <c r="D123" s="8" t="s">
        <v>306</v>
      </c>
      <c r="E123" s="17">
        <v>2010</v>
      </c>
      <c r="F123" s="18"/>
      <c r="G123" s="18">
        <v>16.5</v>
      </c>
      <c r="H123" s="18">
        <v>2</v>
      </c>
      <c r="I123" s="18">
        <v>1435</v>
      </c>
      <c r="J123" s="18">
        <v>17</v>
      </c>
      <c r="K123" s="141">
        <v>13</v>
      </c>
      <c r="L123" s="19"/>
      <c r="M123" s="3"/>
      <c r="N123" s="3"/>
      <c r="O123" s="3"/>
      <c r="P123" s="3"/>
      <c r="Q123" s="3"/>
      <c r="R123" s="3"/>
      <c r="S123" s="3"/>
      <c r="T123" s="3"/>
      <c r="U123" s="3"/>
      <c r="V123" s="3"/>
      <c r="W123" s="3"/>
      <c r="X123" s="3"/>
      <c r="Y123" s="3"/>
    </row>
    <row r="124" spans="1:25" ht="14">
      <c r="A124" s="412">
        <v>121</v>
      </c>
      <c r="B124" s="15" t="s">
        <v>33</v>
      </c>
      <c r="C124" s="16" t="s">
        <v>307</v>
      </c>
      <c r="D124" s="8" t="s">
        <v>308</v>
      </c>
      <c r="E124" s="17">
        <v>2010</v>
      </c>
      <c r="F124" s="18"/>
      <c r="G124" s="18">
        <v>20</v>
      </c>
      <c r="H124" s="18">
        <v>2</v>
      </c>
      <c r="I124" s="18" t="s">
        <v>156</v>
      </c>
      <c r="J124" s="18">
        <v>20</v>
      </c>
      <c r="K124" s="141">
        <v>16</v>
      </c>
      <c r="L124" s="19"/>
      <c r="M124" s="3"/>
      <c r="N124" s="3"/>
      <c r="O124" s="3"/>
      <c r="P124" s="3"/>
      <c r="Q124" s="3"/>
      <c r="R124" s="3"/>
      <c r="S124" s="3"/>
      <c r="T124" s="3"/>
      <c r="U124" s="3"/>
      <c r="V124" s="3"/>
      <c r="W124" s="3"/>
      <c r="X124" s="3"/>
      <c r="Y124" s="3"/>
    </row>
    <row r="125" spans="1:25" ht="14">
      <c r="A125" s="412">
        <v>122</v>
      </c>
      <c r="B125" s="15" t="s">
        <v>33</v>
      </c>
      <c r="C125" s="16" t="s">
        <v>309</v>
      </c>
      <c r="D125" s="8" t="s">
        <v>310</v>
      </c>
      <c r="E125" s="17">
        <v>2009</v>
      </c>
      <c r="F125" s="18"/>
      <c r="G125" s="18">
        <v>12.5</v>
      </c>
      <c r="H125" s="18">
        <v>1</v>
      </c>
      <c r="I125" s="18">
        <v>1435</v>
      </c>
      <c r="J125" s="18">
        <v>14</v>
      </c>
      <c r="K125" s="141">
        <v>4</v>
      </c>
      <c r="L125" s="19"/>
      <c r="M125" s="3"/>
      <c r="N125" s="3"/>
      <c r="O125" s="3"/>
      <c r="P125" s="3"/>
      <c r="Q125" s="3"/>
      <c r="R125" s="3"/>
      <c r="S125" s="3"/>
      <c r="T125" s="3"/>
      <c r="U125" s="3"/>
      <c r="V125" s="3"/>
      <c r="W125" s="3"/>
      <c r="X125" s="3"/>
      <c r="Y125" s="3"/>
    </row>
    <row r="126" spans="1:25" ht="14">
      <c r="A126" s="412">
        <v>123</v>
      </c>
      <c r="B126" s="15" t="s">
        <v>33</v>
      </c>
      <c r="C126" s="16" t="s">
        <v>311</v>
      </c>
      <c r="D126" s="8" t="s">
        <v>312</v>
      </c>
      <c r="E126" s="17">
        <v>2008</v>
      </c>
      <c r="F126" s="18"/>
      <c r="G126" s="18">
        <v>12</v>
      </c>
      <c r="H126" s="18">
        <v>2</v>
      </c>
      <c r="I126" s="18">
        <v>1435</v>
      </c>
      <c r="J126" s="18">
        <v>9</v>
      </c>
      <c r="K126" s="141">
        <v>1.82</v>
      </c>
      <c r="L126" s="19"/>
      <c r="M126" s="3"/>
      <c r="N126" s="3"/>
      <c r="O126" s="3"/>
      <c r="P126" s="3"/>
      <c r="Q126" s="3"/>
      <c r="R126" s="3"/>
      <c r="S126" s="3"/>
      <c r="T126" s="3"/>
      <c r="U126" s="3"/>
      <c r="V126" s="3"/>
      <c r="W126" s="3"/>
      <c r="X126" s="3"/>
      <c r="Y126" s="3"/>
    </row>
    <row r="127" spans="1:25" ht="14">
      <c r="A127" s="412">
        <v>124</v>
      </c>
      <c r="B127" s="15" t="s">
        <v>33</v>
      </c>
      <c r="C127" s="16" t="s">
        <v>313</v>
      </c>
      <c r="D127" s="8" t="s">
        <v>314</v>
      </c>
      <c r="E127" s="17">
        <v>2007</v>
      </c>
      <c r="F127" s="18"/>
      <c r="G127" s="18">
        <v>10.3</v>
      </c>
      <c r="H127" s="18">
        <v>1</v>
      </c>
      <c r="I127" s="18" t="s">
        <v>156</v>
      </c>
      <c r="J127" s="18">
        <v>16</v>
      </c>
      <c r="K127" s="141">
        <v>8</v>
      </c>
      <c r="L127" s="19"/>
      <c r="M127" s="3"/>
      <c r="N127" s="3"/>
      <c r="O127" s="3"/>
      <c r="P127" s="3"/>
      <c r="Q127" s="3"/>
      <c r="R127" s="3"/>
      <c r="S127" s="3"/>
      <c r="T127" s="3"/>
      <c r="U127" s="3"/>
      <c r="V127" s="3"/>
      <c r="W127" s="3"/>
      <c r="X127" s="3"/>
      <c r="Y127" s="3"/>
    </row>
    <row r="128" spans="1:25" ht="14">
      <c r="A128" s="412">
        <v>125</v>
      </c>
      <c r="B128" s="15" t="s">
        <v>33</v>
      </c>
      <c r="C128" s="16" t="s">
        <v>315</v>
      </c>
      <c r="D128" s="8" t="s">
        <v>316</v>
      </c>
      <c r="E128" s="17">
        <v>2006</v>
      </c>
      <c r="F128" s="18"/>
      <c r="G128" s="18">
        <v>4.3</v>
      </c>
      <c r="H128" s="18">
        <v>1</v>
      </c>
      <c r="I128" s="18">
        <v>950</v>
      </c>
      <c r="J128" s="18"/>
      <c r="K128" s="141">
        <v>1.095</v>
      </c>
      <c r="L128" s="19"/>
      <c r="M128" s="3"/>
      <c r="N128" s="3"/>
      <c r="O128" s="3"/>
      <c r="P128" s="3"/>
      <c r="Q128" s="3"/>
      <c r="R128" s="3"/>
      <c r="S128" s="3"/>
      <c r="T128" s="3"/>
      <c r="U128" s="3"/>
      <c r="V128" s="3"/>
      <c r="W128" s="3"/>
      <c r="X128" s="3"/>
      <c r="Y128" s="3"/>
    </row>
    <row r="129" spans="1:25" ht="14">
      <c r="A129" s="412">
        <v>126</v>
      </c>
      <c r="B129" s="15" t="s">
        <v>33</v>
      </c>
      <c r="C129" s="16" t="s">
        <v>317</v>
      </c>
      <c r="D129" s="8" t="s">
        <v>318</v>
      </c>
      <c r="E129" s="17">
        <v>2003</v>
      </c>
      <c r="F129" s="18"/>
      <c r="G129" s="18">
        <v>7.7</v>
      </c>
      <c r="H129" s="18">
        <v>1</v>
      </c>
      <c r="I129" s="18">
        <v>1435</v>
      </c>
      <c r="J129" s="18">
        <v>15</v>
      </c>
      <c r="K129" s="141"/>
      <c r="L129" s="19"/>
      <c r="M129" s="3"/>
      <c r="N129" s="3"/>
      <c r="O129" s="3"/>
      <c r="P129" s="3"/>
      <c r="Q129" s="3"/>
      <c r="R129" s="3"/>
      <c r="S129" s="3"/>
      <c r="T129" s="3"/>
      <c r="U129" s="3"/>
      <c r="V129" s="3"/>
      <c r="W129" s="3"/>
      <c r="X129" s="3"/>
      <c r="Y129" s="3"/>
    </row>
    <row r="130" spans="1:25" ht="14">
      <c r="A130" s="412">
        <v>127</v>
      </c>
      <c r="B130" s="15" t="s">
        <v>33</v>
      </c>
      <c r="C130" s="16" t="s">
        <v>319</v>
      </c>
      <c r="D130" s="8" t="s">
        <v>320</v>
      </c>
      <c r="E130" s="17">
        <v>1902</v>
      </c>
      <c r="F130" s="18"/>
      <c r="G130" s="18">
        <v>5.2</v>
      </c>
      <c r="H130" s="18">
        <v>1</v>
      </c>
      <c r="I130" s="18">
        <v>1000</v>
      </c>
      <c r="J130" s="18">
        <v>8</v>
      </c>
      <c r="K130" s="141"/>
      <c r="L130" s="19"/>
      <c r="M130" s="3"/>
      <c r="N130" s="3"/>
      <c r="O130" s="3"/>
      <c r="P130" s="3"/>
      <c r="Q130" s="3"/>
      <c r="R130" s="3"/>
      <c r="S130" s="3"/>
      <c r="T130" s="3"/>
      <c r="U130" s="3"/>
      <c r="V130" s="3"/>
      <c r="W130" s="3"/>
      <c r="X130" s="3"/>
      <c r="Y130" s="3"/>
    </row>
    <row r="131" spans="1:25" ht="14">
      <c r="A131" s="412">
        <v>128</v>
      </c>
      <c r="B131" s="15" t="s">
        <v>33</v>
      </c>
      <c r="C131" s="16" t="s">
        <v>321</v>
      </c>
      <c r="D131" s="8" t="s">
        <v>322</v>
      </c>
      <c r="E131" s="17">
        <v>1881</v>
      </c>
      <c r="F131" s="18"/>
      <c r="G131" s="18">
        <v>180.3</v>
      </c>
      <c r="H131" s="18">
        <v>17</v>
      </c>
      <c r="I131" s="18">
        <v>1445</v>
      </c>
      <c r="J131" s="18">
        <v>275</v>
      </c>
      <c r="K131" s="141"/>
      <c r="L131" s="19"/>
      <c r="M131" s="3"/>
      <c r="N131" s="3"/>
      <c r="O131" s="3"/>
      <c r="P131" s="3"/>
      <c r="Q131" s="3"/>
      <c r="R131" s="3"/>
      <c r="S131" s="3"/>
      <c r="T131" s="3"/>
      <c r="U131" s="3"/>
      <c r="V131" s="3"/>
      <c r="W131" s="3"/>
      <c r="X131" s="3"/>
      <c r="Y131" s="3"/>
    </row>
    <row r="132" spans="1:25" ht="14">
      <c r="A132" s="412">
        <v>129</v>
      </c>
      <c r="B132" s="15" t="s">
        <v>33</v>
      </c>
      <c r="C132" s="16" t="s">
        <v>323</v>
      </c>
      <c r="D132" s="8" t="s">
        <v>324</v>
      </c>
      <c r="E132" s="17">
        <v>1877</v>
      </c>
      <c r="F132" s="18"/>
      <c r="G132" s="18">
        <v>40</v>
      </c>
      <c r="H132" s="18">
        <v>6</v>
      </c>
      <c r="I132" s="18">
        <v>1445</v>
      </c>
      <c r="J132" s="18">
        <v>164</v>
      </c>
      <c r="K132" s="141">
        <v>93</v>
      </c>
      <c r="L132" s="19"/>
      <c r="M132" s="3"/>
      <c r="N132" s="3"/>
      <c r="O132" s="3"/>
      <c r="P132" s="3"/>
      <c r="Q132" s="3"/>
      <c r="R132" s="3"/>
      <c r="S132" s="3"/>
      <c r="T132" s="3"/>
      <c r="U132" s="3"/>
      <c r="V132" s="3"/>
      <c r="W132" s="3"/>
      <c r="X132" s="3"/>
      <c r="Y132" s="3"/>
    </row>
    <row r="133" spans="1:25" ht="14">
      <c r="A133" s="412">
        <v>130</v>
      </c>
      <c r="B133" s="15" t="s">
        <v>33</v>
      </c>
      <c r="C133" s="16" t="s">
        <v>325</v>
      </c>
      <c r="D133" s="8" t="s">
        <v>326</v>
      </c>
      <c r="E133" s="17">
        <v>1875</v>
      </c>
      <c r="F133" s="18"/>
      <c r="G133" s="18">
        <v>11.8</v>
      </c>
      <c r="H133" s="18">
        <v>3</v>
      </c>
      <c r="I133" s="18">
        <v>1435</v>
      </c>
      <c r="J133" s="18">
        <v>52</v>
      </c>
      <c r="K133" s="141"/>
      <c r="L133" s="19"/>
      <c r="M133" s="3"/>
      <c r="N133" s="3"/>
      <c r="O133" s="3"/>
      <c r="P133" s="3"/>
      <c r="Q133" s="3"/>
      <c r="R133" s="3"/>
      <c r="S133" s="3"/>
      <c r="T133" s="3"/>
      <c r="U133" s="3"/>
      <c r="V133" s="3"/>
      <c r="W133" s="3"/>
      <c r="X133" s="3"/>
      <c r="Y133" s="3"/>
    </row>
    <row r="134" spans="1:25" ht="14">
      <c r="A134" s="412">
        <v>131</v>
      </c>
      <c r="B134" s="15" t="s">
        <v>33</v>
      </c>
      <c r="C134" s="16" t="s">
        <v>327</v>
      </c>
      <c r="D134" s="8" t="s">
        <v>328</v>
      </c>
      <c r="E134" s="17">
        <v>1871</v>
      </c>
      <c r="F134" s="18"/>
      <c r="G134" s="18">
        <v>88</v>
      </c>
      <c r="H134" s="18">
        <v>10</v>
      </c>
      <c r="I134" s="18">
        <v>1445</v>
      </c>
      <c r="J134" s="18"/>
      <c r="K134" s="141"/>
      <c r="L134" s="19"/>
      <c r="M134" s="3"/>
      <c r="N134" s="3"/>
      <c r="O134" s="3"/>
      <c r="P134" s="3"/>
      <c r="Q134" s="3"/>
      <c r="R134" s="3"/>
      <c r="S134" s="3"/>
      <c r="T134" s="3"/>
      <c r="U134" s="3"/>
      <c r="V134" s="3"/>
      <c r="W134" s="3"/>
      <c r="X134" s="3"/>
      <c r="Y134" s="3"/>
    </row>
    <row r="135" spans="1:25" ht="14">
      <c r="A135" s="412">
        <v>132</v>
      </c>
      <c r="B135" s="15" t="s">
        <v>35</v>
      </c>
      <c r="C135" s="20" t="s">
        <v>329</v>
      </c>
      <c r="D135" s="8" t="s">
        <v>330</v>
      </c>
      <c r="E135" s="17">
        <v>1946</v>
      </c>
      <c r="F135" s="18"/>
      <c r="G135" s="18">
        <v>27</v>
      </c>
      <c r="H135" s="18">
        <v>4</v>
      </c>
      <c r="I135" s="18">
        <v>1524</v>
      </c>
      <c r="J135" s="18">
        <v>45</v>
      </c>
      <c r="K135" s="141">
        <v>6.67</v>
      </c>
      <c r="L135" s="19"/>
      <c r="M135" s="3"/>
      <c r="N135" s="3"/>
      <c r="O135" s="3"/>
      <c r="P135" s="3"/>
      <c r="Q135" s="3"/>
      <c r="R135" s="3"/>
      <c r="S135" s="3"/>
      <c r="T135" s="3"/>
      <c r="U135" s="3"/>
      <c r="V135" s="3"/>
      <c r="W135" s="3"/>
      <c r="X135" s="3"/>
      <c r="Y135" s="3"/>
    </row>
    <row r="136" spans="1:25" ht="14">
      <c r="A136" s="412">
        <v>133</v>
      </c>
      <c r="B136" s="15" t="s">
        <v>35</v>
      </c>
      <c r="C136" s="16" t="s">
        <v>331</v>
      </c>
      <c r="D136" s="8" t="s">
        <v>332</v>
      </c>
      <c r="E136" s="17">
        <v>1901</v>
      </c>
      <c r="F136" s="18"/>
      <c r="G136" s="18">
        <v>182</v>
      </c>
      <c r="H136" s="18">
        <v>8</v>
      </c>
      <c r="I136" s="18">
        <v>1524</v>
      </c>
      <c r="J136" s="18">
        <v>267</v>
      </c>
      <c r="K136" s="141"/>
      <c r="L136" s="19"/>
      <c r="M136" s="3"/>
      <c r="N136" s="3"/>
      <c r="O136" s="3"/>
      <c r="P136" s="3"/>
      <c r="Q136" s="3"/>
      <c r="R136" s="3"/>
      <c r="S136" s="3"/>
      <c r="T136" s="3"/>
      <c r="U136" s="3"/>
      <c r="V136" s="3"/>
      <c r="W136" s="3"/>
      <c r="X136" s="3"/>
      <c r="Y136" s="3"/>
    </row>
    <row r="137" spans="1:25" ht="14">
      <c r="A137" s="412">
        <v>134</v>
      </c>
      <c r="B137" s="15" t="s">
        <v>35</v>
      </c>
      <c r="C137" s="16" t="s">
        <v>333</v>
      </c>
      <c r="D137" s="8" t="s">
        <v>334</v>
      </c>
      <c r="E137" s="17">
        <v>1899</v>
      </c>
      <c r="F137" s="18"/>
      <c r="G137" s="18">
        <v>7.9</v>
      </c>
      <c r="H137" s="18">
        <v>1</v>
      </c>
      <c r="I137" s="18">
        <v>1524</v>
      </c>
      <c r="J137" s="18">
        <v>16</v>
      </c>
      <c r="K137" s="141"/>
      <c r="L137" s="19"/>
      <c r="M137" s="3"/>
      <c r="N137" s="3"/>
      <c r="O137" s="3"/>
      <c r="P137" s="3"/>
      <c r="Q137" s="3"/>
      <c r="R137" s="3"/>
      <c r="S137" s="3"/>
      <c r="T137" s="3"/>
      <c r="U137" s="3"/>
      <c r="V137" s="3"/>
      <c r="W137" s="3"/>
      <c r="X137" s="3"/>
      <c r="Y137" s="3"/>
    </row>
    <row r="138" spans="1:25" ht="14">
      <c r="A138" s="412">
        <v>135</v>
      </c>
      <c r="B138" s="15" t="s">
        <v>37</v>
      </c>
      <c r="C138" s="16" t="s">
        <v>36</v>
      </c>
      <c r="D138" s="8" t="s">
        <v>37</v>
      </c>
      <c r="E138" s="17">
        <v>2017</v>
      </c>
      <c r="F138" s="18"/>
      <c r="G138" s="18">
        <v>8.5</v>
      </c>
      <c r="H138" s="18">
        <v>1</v>
      </c>
      <c r="I138" s="18">
        <v>1435</v>
      </c>
      <c r="J138" s="18">
        <v>21</v>
      </c>
      <c r="K138" s="141"/>
      <c r="L138" s="19"/>
      <c r="M138" s="3"/>
      <c r="N138" s="3"/>
      <c r="O138" s="3"/>
      <c r="P138" s="3"/>
      <c r="Q138" s="3"/>
      <c r="R138" s="3"/>
      <c r="S138" s="3"/>
      <c r="T138" s="3"/>
      <c r="U138" s="3"/>
      <c r="V138" s="3"/>
      <c r="W138" s="3"/>
      <c r="X138" s="3"/>
      <c r="Y138" s="3"/>
    </row>
    <row r="139" spans="1:25" ht="14">
      <c r="A139" s="412">
        <v>136</v>
      </c>
      <c r="B139" s="15" t="s">
        <v>39</v>
      </c>
      <c r="C139" s="16" t="s">
        <v>335</v>
      </c>
      <c r="D139" s="8" t="s">
        <v>336</v>
      </c>
      <c r="E139" s="17">
        <v>1878</v>
      </c>
      <c r="F139" s="18"/>
      <c r="G139" s="18">
        <v>75</v>
      </c>
      <c r="H139" s="18">
        <v>9</v>
      </c>
      <c r="I139" s="18">
        <v>1435</v>
      </c>
      <c r="J139" s="18">
        <v>118</v>
      </c>
      <c r="K139" s="141"/>
      <c r="L139" s="19"/>
      <c r="M139" s="3"/>
      <c r="N139" s="3"/>
      <c r="O139" s="3"/>
      <c r="P139" s="3"/>
      <c r="Q139" s="3"/>
      <c r="R139" s="3"/>
      <c r="S139" s="3"/>
      <c r="T139" s="3"/>
      <c r="U139" s="3"/>
      <c r="V139" s="3"/>
      <c r="W139" s="3"/>
      <c r="X139" s="3"/>
      <c r="Y139" s="3"/>
    </row>
    <row r="140" spans="1:25" ht="14">
      <c r="A140" s="412">
        <v>137</v>
      </c>
      <c r="B140" s="15" t="s">
        <v>39</v>
      </c>
      <c r="C140" s="16" t="s">
        <v>337</v>
      </c>
      <c r="D140" s="8" t="s">
        <v>338</v>
      </c>
      <c r="E140" s="17">
        <v>1875</v>
      </c>
      <c r="F140" s="18"/>
      <c r="G140" s="18">
        <v>95</v>
      </c>
      <c r="H140" s="18">
        <v>15</v>
      </c>
      <c r="I140" s="18">
        <v>1435</v>
      </c>
      <c r="J140" s="18">
        <v>227</v>
      </c>
      <c r="K140" s="141">
        <v>113.5</v>
      </c>
      <c r="L140" s="19"/>
      <c r="M140" s="3"/>
      <c r="N140" s="3"/>
      <c r="O140" s="3"/>
      <c r="P140" s="3"/>
      <c r="Q140" s="3"/>
      <c r="R140" s="3"/>
      <c r="S140" s="3"/>
      <c r="T140" s="3"/>
      <c r="U140" s="3"/>
      <c r="V140" s="3"/>
      <c r="W140" s="3"/>
      <c r="X140" s="3"/>
      <c r="Y140" s="3"/>
    </row>
    <row r="141" spans="1:25" ht="14">
      <c r="A141" s="412">
        <v>138</v>
      </c>
      <c r="B141" s="15" t="s">
        <v>39</v>
      </c>
      <c r="C141" s="16" t="s">
        <v>339</v>
      </c>
      <c r="D141" s="8" t="s">
        <v>340</v>
      </c>
      <c r="E141" s="17">
        <v>1864</v>
      </c>
      <c r="F141" s="18"/>
      <c r="G141" s="18">
        <v>105</v>
      </c>
      <c r="H141" s="18">
        <v>12</v>
      </c>
      <c r="I141" s="18">
        <v>1435</v>
      </c>
      <c r="J141" s="18">
        <v>211</v>
      </c>
      <c r="K141" s="141">
        <v>84</v>
      </c>
      <c r="L141" s="19"/>
      <c r="M141" s="3"/>
      <c r="N141" s="3"/>
      <c r="O141" s="3"/>
      <c r="P141" s="3"/>
      <c r="Q141" s="3"/>
      <c r="R141" s="3"/>
      <c r="S141" s="3"/>
      <c r="T141" s="3"/>
      <c r="U141" s="3"/>
      <c r="V141" s="3"/>
      <c r="W141" s="3"/>
      <c r="X141" s="3"/>
      <c r="Y141" s="3"/>
    </row>
    <row r="142" spans="1:25" ht="14">
      <c r="A142" s="412">
        <v>139</v>
      </c>
      <c r="B142" s="15" t="s">
        <v>39</v>
      </c>
      <c r="C142" s="16" t="s">
        <v>341</v>
      </c>
      <c r="D142" s="8" t="s">
        <v>342</v>
      </c>
      <c r="E142" s="17">
        <v>1983</v>
      </c>
      <c r="F142" s="18"/>
      <c r="G142" s="18">
        <v>28.7</v>
      </c>
      <c r="H142" s="18">
        <v>3</v>
      </c>
      <c r="I142" s="18">
        <v>1435</v>
      </c>
      <c r="J142" s="18">
        <v>54</v>
      </c>
      <c r="K142" s="141">
        <v>14.2</v>
      </c>
      <c r="L142" s="19"/>
      <c r="M142" s="3"/>
      <c r="N142" s="3"/>
      <c r="O142" s="3"/>
      <c r="P142" s="3"/>
      <c r="Q142" s="3"/>
      <c r="R142" s="3"/>
      <c r="S142" s="3"/>
      <c r="T142" s="3"/>
      <c r="U142" s="3"/>
      <c r="V142" s="3"/>
      <c r="W142" s="3"/>
      <c r="X142" s="3"/>
      <c r="Y142" s="3"/>
    </row>
    <row r="143" spans="1:25" ht="14">
      <c r="A143" s="412">
        <v>140</v>
      </c>
      <c r="B143" s="15" t="s">
        <v>41</v>
      </c>
      <c r="C143" s="16" t="s">
        <v>343</v>
      </c>
      <c r="D143" s="8" t="s">
        <v>344</v>
      </c>
      <c r="E143" s="17">
        <v>2010</v>
      </c>
      <c r="F143" s="18"/>
      <c r="G143" s="18">
        <v>28.6</v>
      </c>
      <c r="H143" s="18">
        <v>2</v>
      </c>
      <c r="I143" s="18">
        <v>1435</v>
      </c>
      <c r="J143" s="18">
        <v>20</v>
      </c>
      <c r="K143" s="141">
        <v>11.3</v>
      </c>
      <c r="L143" s="19"/>
      <c r="M143" s="3"/>
      <c r="N143" s="3"/>
      <c r="O143" s="3"/>
      <c r="P143" s="3"/>
      <c r="Q143" s="3"/>
      <c r="R143" s="3"/>
      <c r="S143" s="3"/>
      <c r="T143" s="3"/>
      <c r="U143" s="3"/>
      <c r="V143" s="3"/>
      <c r="W143" s="3"/>
      <c r="X143" s="3"/>
      <c r="Y143" s="3"/>
    </row>
    <row r="144" spans="1:25" ht="14">
      <c r="A144" s="412">
        <v>141</v>
      </c>
      <c r="B144" s="15" t="s">
        <v>41</v>
      </c>
      <c r="C144" s="20" t="s">
        <v>345</v>
      </c>
      <c r="D144" s="8" t="s">
        <v>346</v>
      </c>
      <c r="E144" s="17">
        <v>1901</v>
      </c>
      <c r="F144" s="18"/>
      <c r="G144" s="18">
        <v>8.8000000000000007</v>
      </c>
      <c r="H144" s="18">
        <v>1</v>
      </c>
      <c r="I144" s="18">
        <v>1000</v>
      </c>
      <c r="J144" s="18">
        <v>7</v>
      </c>
      <c r="K144" s="141">
        <v>0.73</v>
      </c>
      <c r="L144" s="19"/>
      <c r="M144" s="3"/>
      <c r="N144" s="3"/>
      <c r="O144" s="3"/>
      <c r="P144" s="3"/>
      <c r="Q144" s="3"/>
      <c r="R144" s="3"/>
      <c r="S144" s="3"/>
      <c r="T144" s="3"/>
      <c r="U144" s="3"/>
      <c r="V144" s="3"/>
      <c r="W144" s="3"/>
      <c r="X144" s="3"/>
      <c r="Y144" s="3"/>
    </row>
    <row r="145" spans="1:25" ht="14">
      <c r="A145" s="412">
        <v>142</v>
      </c>
      <c r="B145" s="15" t="s">
        <v>41</v>
      </c>
      <c r="C145" s="16" t="s">
        <v>347</v>
      </c>
      <c r="D145" s="8" t="s">
        <v>348</v>
      </c>
      <c r="E145" s="17">
        <v>1875</v>
      </c>
      <c r="F145" s="18"/>
      <c r="G145" s="18">
        <v>39.6</v>
      </c>
      <c r="H145" s="18">
        <v>6</v>
      </c>
      <c r="I145" s="18">
        <v>1435</v>
      </c>
      <c r="J145" s="18">
        <v>159</v>
      </c>
      <c r="K145" s="141">
        <v>48.1</v>
      </c>
      <c r="L145" s="19"/>
      <c r="M145" s="3"/>
      <c r="N145" s="3"/>
      <c r="O145" s="3"/>
      <c r="P145" s="3"/>
      <c r="Q145" s="3"/>
      <c r="R145" s="3"/>
      <c r="S145" s="3"/>
      <c r="T145" s="3"/>
      <c r="U145" s="3"/>
      <c r="V145" s="3"/>
      <c r="W145" s="3"/>
      <c r="X145" s="3"/>
      <c r="Y145" s="3"/>
    </row>
    <row r="146" spans="1:25" ht="14">
      <c r="A146" s="412">
        <v>143</v>
      </c>
      <c r="B146" s="15" t="s">
        <v>43</v>
      </c>
      <c r="C146" s="16" t="s">
        <v>349</v>
      </c>
      <c r="D146" s="8" t="s">
        <v>350</v>
      </c>
      <c r="E146" s="17">
        <v>2015</v>
      </c>
      <c r="F146" s="18"/>
      <c r="G146" s="18">
        <v>11</v>
      </c>
      <c r="H146" s="18">
        <v>3</v>
      </c>
      <c r="I146" s="18">
        <v>1435</v>
      </c>
      <c r="J146" s="18">
        <v>27</v>
      </c>
      <c r="K146" s="141"/>
      <c r="L146" s="19"/>
      <c r="M146" s="3"/>
      <c r="N146" s="3"/>
      <c r="O146" s="3"/>
      <c r="P146" s="3"/>
      <c r="Q146" s="3"/>
      <c r="R146" s="3"/>
      <c r="S146" s="3"/>
      <c r="T146" s="3"/>
      <c r="U146" s="3"/>
      <c r="V146" s="3"/>
      <c r="W146" s="3"/>
      <c r="X146" s="3"/>
      <c r="Y146" s="3"/>
    </row>
    <row r="147" spans="1:25" ht="14">
      <c r="A147" s="412">
        <v>144</v>
      </c>
      <c r="B147" s="15" t="s">
        <v>43</v>
      </c>
      <c r="C147" s="16" t="s">
        <v>351</v>
      </c>
      <c r="D147" s="8" t="s">
        <v>352</v>
      </c>
      <c r="E147" s="17">
        <v>1959</v>
      </c>
      <c r="F147" s="18"/>
      <c r="G147" s="18">
        <v>14.5</v>
      </c>
      <c r="H147" s="18">
        <v>3</v>
      </c>
      <c r="I147" s="18">
        <v>1435</v>
      </c>
      <c r="J147" s="18">
        <v>52</v>
      </c>
      <c r="K147" s="141"/>
      <c r="L147" s="19"/>
      <c r="M147" s="3"/>
      <c r="N147" s="3"/>
      <c r="O147" s="3"/>
      <c r="P147" s="3"/>
      <c r="Q147" s="3"/>
      <c r="R147" s="3"/>
      <c r="S147" s="3"/>
      <c r="T147" s="3"/>
      <c r="U147" s="3"/>
      <c r="V147" s="3"/>
      <c r="W147" s="3"/>
      <c r="X147" s="3"/>
      <c r="Y147" s="3"/>
    </row>
    <row r="148" spans="1:25" ht="14">
      <c r="A148" s="412">
        <v>145</v>
      </c>
      <c r="B148" s="15" t="s">
        <v>43</v>
      </c>
      <c r="C148" s="16" t="s">
        <v>353</v>
      </c>
      <c r="D148" s="8" t="s">
        <v>354</v>
      </c>
      <c r="E148" s="17">
        <v>1908</v>
      </c>
      <c r="F148" s="18"/>
      <c r="G148" s="18">
        <v>150</v>
      </c>
      <c r="H148" s="18">
        <v>25</v>
      </c>
      <c r="I148" s="18">
        <v>1435</v>
      </c>
      <c r="J148" s="18">
        <v>729</v>
      </c>
      <c r="K148" s="141">
        <v>195</v>
      </c>
      <c r="L148" s="19"/>
      <c r="M148" s="3"/>
      <c r="N148" s="3"/>
      <c r="O148" s="3"/>
      <c r="P148" s="3"/>
      <c r="Q148" s="3"/>
      <c r="R148" s="3"/>
      <c r="S148" s="3"/>
      <c r="T148" s="3"/>
      <c r="U148" s="3"/>
      <c r="V148" s="3"/>
      <c r="W148" s="3"/>
      <c r="X148" s="3"/>
      <c r="Y148" s="3"/>
    </row>
    <row r="149" spans="1:25" ht="14">
      <c r="A149" s="412">
        <v>146</v>
      </c>
      <c r="B149" s="15" t="s">
        <v>43</v>
      </c>
      <c r="C149" s="20" t="s">
        <v>355</v>
      </c>
      <c r="D149" s="8" t="s">
        <v>356</v>
      </c>
      <c r="E149" s="17">
        <v>1899</v>
      </c>
      <c r="F149" s="18"/>
      <c r="G149" s="18">
        <v>12.2</v>
      </c>
      <c r="H149" s="18">
        <v>1</v>
      </c>
      <c r="I149" s="18">
        <v>1435</v>
      </c>
      <c r="J149" s="18">
        <v>22</v>
      </c>
      <c r="K149" s="141"/>
      <c r="L149" s="19"/>
      <c r="M149" s="3"/>
      <c r="N149" s="3"/>
      <c r="O149" s="3"/>
      <c r="P149" s="3"/>
      <c r="Q149" s="3"/>
      <c r="R149" s="3"/>
      <c r="S149" s="3"/>
      <c r="T149" s="3"/>
      <c r="U149" s="3"/>
      <c r="V149" s="3"/>
      <c r="W149" s="3"/>
      <c r="X149" s="3"/>
      <c r="Y149" s="3"/>
    </row>
    <row r="150" spans="1:25" ht="30">
      <c r="A150" s="412">
        <v>147</v>
      </c>
      <c r="B150" s="15" t="s">
        <v>43</v>
      </c>
      <c r="C150" s="21" t="s">
        <v>357</v>
      </c>
      <c r="D150" s="32" t="s">
        <v>358</v>
      </c>
      <c r="E150" s="17">
        <v>1898</v>
      </c>
      <c r="F150" s="18"/>
      <c r="G150" s="18">
        <v>178</v>
      </c>
      <c r="H150" s="18">
        <v>29</v>
      </c>
      <c r="I150" s="18">
        <v>1435</v>
      </c>
      <c r="J150" s="18">
        <v>357</v>
      </c>
      <c r="K150" s="141">
        <v>98.7</v>
      </c>
      <c r="L150" s="19"/>
      <c r="M150" s="3"/>
      <c r="N150" s="3"/>
      <c r="O150" s="3"/>
      <c r="P150" s="3"/>
      <c r="Q150" s="3"/>
      <c r="R150" s="3"/>
      <c r="S150" s="3"/>
      <c r="T150" s="3"/>
      <c r="U150" s="3"/>
      <c r="V150" s="3"/>
      <c r="W150" s="3"/>
      <c r="X150" s="3"/>
      <c r="Y150" s="3"/>
    </row>
    <row r="151" spans="1:25" ht="14">
      <c r="A151" s="412">
        <v>148</v>
      </c>
      <c r="B151" s="15" t="s">
        <v>43</v>
      </c>
      <c r="C151" s="16" t="s">
        <v>359</v>
      </c>
      <c r="D151" s="8" t="s">
        <v>360</v>
      </c>
      <c r="E151" s="17">
        <v>1898</v>
      </c>
      <c r="F151" s="18"/>
      <c r="G151" s="18">
        <v>124.1</v>
      </c>
      <c r="H151" s="18">
        <v>24</v>
      </c>
      <c r="I151" s="18">
        <v>1000</v>
      </c>
      <c r="J151" s="18">
        <v>458</v>
      </c>
      <c r="K151" s="141">
        <v>150</v>
      </c>
      <c r="L151" s="19"/>
      <c r="M151" s="3"/>
      <c r="N151" s="3"/>
      <c r="O151" s="3"/>
      <c r="P151" s="3"/>
      <c r="Q151" s="3"/>
      <c r="R151" s="3"/>
      <c r="S151" s="3"/>
      <c r="T151" s="3"/>
      <c r="U151" s="3"/>
      <c r="V151" s="3"/>
      <c r="W151" s="3"/>
      <c r="X151" s="3"/>
      <c r="Y151" s="3"/>
    </row>
    <row r="152" spans="1:25" ht="14">
      <c r="A152" s="412">
        <v>149</v>
      </c>
      <c r="B152" s="15" t="s">
        <v>43</v>
      </c>
      <c r="C152" s="16" t="s">
        <v>361</v>
      </c>
      <c r="D152" s="8" t="s">
        <v>362</v>
      </c>
      <c r="E152" s="17">
        <v>1895</v>
      </c>
      <c r="F152" s="18"/>
      <c r="G152" s="18">
        <v>15</v>
      </c>
      <c r="H152" s="18">
        <v>5</v>
      </c>
      <c r="I152" s="18">
        <v>1000</v>
      </c>
      <c r="J152" s="18">
        <v>33</v>
      </c>
      <c r="K152" s="141"/>
      <c r="L152" s="19"/>
      <c r="M152" s="3"/>
      <c r="N152" s="3"/>
      <c r="O152" s="3"/>
      <c r="P152" s="3"/>
      <c r="Q152" s="3"/>
      <c r="R152" s="3"/>
      <c r="S152" s="3"/>
      <c r="T152" s="3"/>
      <c r="U152" s="3"/>
      <c r="V152" s="3"/>
      <c r="W152" s="3"/>
      <c r="X152" s="3"/>
      <c r="Y152" s="3"/>
    </row>
    <row r="153" spans="1:25" ht="14">
      <c r="A153" s="412">
        <v>150</v>
      </c>
      <c r="B153" s="15" t="s">
        <v>43</v>
      </c>
      <c r="C153" s="16" t="s">
        <v>363</v>
      </c>
      <c r="D153" s="8" t="s">
        <v>364</v>
      </c>
      <c r="E153" s="17">
        <v>1903</v>
      </c>
      <c r="F153" s="18"/>
      <c r="G153" s="18">
        <v>97</v>
      </c>
      <c r="H153" s="18">
        <v>25</v>
      </c>
      <c r="I153" s="18">
        <v>1435</v>
      </c>
      <c r="J153" s="18">
        <v>208</v>
      </c>
      <c r="K153" s="141">
        <v>185</v>
      </c>
      <c r="L153" s="19"/>
      <c r="M153" s="3"/>
      <c r="N153" s="3"/>
      <c r="O153" s="3"/>
      <c r="P153" s="3"/>
      <c r="Q153" s="3"/>
      <c r="R153" s="3"/>
      <c r="S153" s="3"/>
      <c r="T153" s="3"/>
      <c r="U153" s="3"/>
      <c r="V153" s="3"/>
      <c r="W153" s="3"/>
      <c r="X153" s="3"/>
      <c r="Y153" s="3"/>
    </row>
    <row r="154" spans="1:25" ht="14">
      <c r="A154" s="412">
        <v>151</v>
      </c>
      <c r="B154" s="15" t="s">
        <v>43</v>
      </c>
      <c r="C154" s="20" t="s">
        <v>365</v>
      </c>
      <c r="D154" s="8" t="s">
        <v>366</v>
      </c>
      <c r="E154" s="17">
        <v>1896</v>
      </c>
      <c r="F154" s="18"/>
      <c r="G154" s="18">
        <v>9</v>
      </c>
      <c r="H154" s="18">
        <v>1</v>
      </c>
      <c r="I154" s="18">
        <v>1000</v>
      </c>
      <c r="J154" s="18">
        <v>16</v>
      </c>
      <c r="K154" s="141"/>
      <c r="L154" s="19"/>
      <c r="M154" s="3"/>
      <c r="N154" s="3"/>
      <c r="O154" s="3"/>
      <c r="P154" s="3"/>
      <c r="Q154" s="3"/>
      <c r="R154" s="3"/>
      <c r="S154" s="3"/>
      <c r="T154" s="3"/>
      <c r="U154" s="3"/>
      <c r="V154" s="3"/>
      <c r="W154" s="3"/>
      <c r="X154" s="3"/>
      <c r="Y154" s="3"/>
    </row>
    <row r="155" spans="1:25" ht="14">
      <c r="A155" s="412">
        <v>152</v>
      </c>
      <c r="B155" s="15" t="s">
        <v>43</v>
      </c>
      <c r="C155" s="16" t="s">
        <v>367</v>
      </c>
      <c r="D155" s="8" t="s">
        <v>368</v>
      </c>
      <c r="E155" s="17">
        <v>1891</v>
      </c>
      <c r="F155" s="18"/>
      <c r="G155" s="18">
        <v>26.8</v>
      </c>
      <c r="H155" s="18">
        <v>6</v>
      </c>
      <c r="I155" s="18">
        <v>1000</v>
      </c>
      <c r="J155" s="18">
        <v>72</v>
      </c>
      <c r="K155" s="141"/>
      <c r="L155" s="19"/>
      <c r="M155" s="3"/>
      <c r="N155" s="3"/>
      <c r="O155" s="3"/>
      <c r="P155" s="3"/>
      <c r="Q155" s="3"/>
      <c r="R155" s="3"/>
      <c r="S155" s="3"/>
      <c r="T155" s="3"/>
      <c r="U155" s="3"/>
      <c r="V155" s="3"/>
      <c r="W155" s="3"/>
      <c r="X155" s="3"/>
      <c r="Y155" s="3"/>
    </row>
    <row r="156" spans="1:25" ht="14">
      <c r="A156" s="412">
        <v>153</v>
      </c>
      <c r="B156" s="15" t="s">
        <v>43</v>
      </c>
      <c r="C156" s="16" t="s">
        <v>369</v>
      </c>
      <c r="D156" s="8" t="s">
        <v>370</v>
      </c>
      <c r="E156" s="17">
        <v>1888</v>
      </c>
      <c r="F156" s="18"/>
      <c r="G156" s="18">
        <v>41.4</v>
      </c>
      <c r="H156" s="18">
        <v>11</v>
      </c>
      <c r="I156" s="18">
        <v>1000</v>
      </c>
      <c r="J156" s="18">
        <v>116</v>
      </c>
      <c r="K156" s="141">
        <v>113.1</v>
      </c>
      <c r="L156" s="19"/>
      <c r="M156" s="3"/>
      <c r="N156" s="3"/>
      <c r="O156" s="3"/>
      <c r="P156" s="3"/>
      <c r="Q156" s="3"/>
      <c r="R156" s="3"/>
      <c r="S156" s="3"/>
      <c r="T156" s="3"/>
      <c r="U156" s="3"/>
      <c r="V156" s="3"/>
      <c r="W156" s="3"/>
      <c r="X156" s="3"/>
      <c r="Y156" s="3"/>
    </row>
    <row r="157" spans="1:25" ht="14">
      <c r="A157" s="412">
        <v>154</v>
      </c>
      <c r="B157" s="15" t="s">
        <v>43</v>
      </c>
      <c r="C157" s="16" t="s">
        <v>371</v>
      </c>
      <c r="D157" s="8" t="s">
        <v>372</v>
      </c>
      <c r="E157" s="17">
        <v>1880</v>
      </c>
      <c r="F157" s="18"/>
      <c r="G157" s="18">
        <v>66</v>
      </c>
      <c r="H157" s="18">
        <v>21</v>
      </c>
      <c r="I157" s="18">
        <v>1435</v>
      </c>
      <c r="J157" s="18">
        <v>430</v>
      </c>
      <c r="K157" s="141">
        <v>108.6</v>
      </c>
      <c r="L157" s="19"/>
      <c r="M157" s="3"/>
      <c r="N157" s="3"/>
      <c r="O157" s="3"/>
      <c r="P157" s="3"/>
      <c r="Q157" s="3"/>
      <c r="R157" s="3"/>
      <c r="S157" s="3"/>
      <c r="T157" s="3"/>
      <c r="U157" s="3"/>
      <c r="V157" s="3"/>
      <c r="W157" s="3"/>
      <c r="X157" s="3"/>
      <c r="Y157" s="3"/>
    </row>
    <row r="158" spans="1:25" ht="14">
      <c r="A158" s="412">
        <v>155</v>
      </c>
      <c r="B158" s="15" t="s">
        <v>43</v>
      </c>
      <c r="C158" s="16" t="s">
        <v>373</v>
      </c>
      <c r="D158" s="8" t="s">
        <v>374</v>
      </c>
      <c r="E158" s="17">
        <v>1879</v>
      </c>
      <c r="F158" s="18"/>
      <c r="G158" s="18">
        <v>65.5</v>
      </c>
      <c r="H158" s="18">
        <v>13</v>
      </c>
      <c r="I158" s="18">
        <v>1435</v>
      </c>
      <c r="J158" s="18">
        <v>203</v>
      </c>
      <c r="K158" s="141">
        <v>56.3</v>
      </c>
      <c r="L158" s="19"/>
      <c r="M158" s="3"/>
      <c r="N158" s="3"/>
      <c r="O158" s="3"/>
      <c r="P158" s="3"/>
      <c r="Q158" s="3"/>
      <c r="R158" s="3"/>
      <c r="S158" s="3"/>
      <c r="T158" s="3"/>
      <c r="U158" s="3"/>
      <c r="V158" s="3"/>
      <c r="W158" s="3"/>
      <c r="X158" s="3"/>
      <c r="Y158" s="3"/>
    </row>
    <row r="159" spans="1:25" ht="14">
      <c r="A159" s="412">
        <v>156</v>
      </c>
      <c r="B159" s="15" t="s">
        <v>43</v>
      </c>
      <c r="C159" s="16" t="s">
        <v>375</v>
      </c>
      <c r="D159" s="8" t="s">
        <v>376</v>
      </c>
      <c r="E159" s="17">
        <v>1877</v>
      </c>
      <c r="F159" s="18"/>
      <c r="G159" s="18">
        <v>84</v>
      </c>
      <c r="H159" s="18">
        <v>22</v>
      </c>
      <c r="I159" s="18">
        <v>1435</v>
      </c>
      <c r="J159" s="18">
        <v>225</v>
      </c>
      <c r="K159" s="141"/>
      <c r="L159" s="19"/>
      <c r="M159" s="3"/>
      <c r="N159" s="3"/>
      <c r="O159" s="3"/>
      <c r="P159" s="3"/>
      <c r="Q159" s="3"/>
      <c r="R159" s="3"/>
      <c r="S159" s="3"/>
      <c r="T159" s="3"/>
      <c r="U159" s="3"/>
      <c r="V159" s="3"/>
      <c r="W159" s="3"/>
      <c r="X159" s="3"/>
      <c r="Y159" s="3"/>
    </row>
    <row r="160" spans="1:25" ht="14">
      <c r="A160" s="412">
        <v>157</v>
      </c>
      <c r="B160" s="15" t="s">
        <v>43</v>
      </c>
      <c r="C160" s="16" t="s">
        <v>377</v>
      </c>
      <c r="D160" s="8" t="s">
        <v>378</v>
      </c>
      <c r="E160" s="17">
        <v>1873</v>
      </c>
      <c r="F160" s="18"/>
      <c r="G160" s="18">
        <v>58.1</v>
      </c>
      <c r="H160" s="18">
        <v>11</v>
      </c>
      <c r="I160" s="18">
        <v>1435</v>
      </c>
      <c r="J160" s="18">
        <v>141</v>
      </c>
      <c r="K160" s="141">
        <v>157</v>
      </c>
      <c r="L160" s="19"/>
      <c r="M160" s="3"/>
      <c r="N160" s="3"/>
      <c r="O160" s="3"/>
      <c r="P160" s="3"/>
      <c r="Q160" s="3"/>
      <c r="R160" s="3"/>
      <c r="S160" s="3"/>
      <c r="T160" s="3"/>
      <c r="U160" s="3"/>
      <c r="V160" s="3"/>
      <c r="W160" s="3"/>
      <c r="X160" s="3"/>
      <c r="Y160" s="3"/>
    </row>
    <row r="161" spans="1:25" ht="14">
      <c r="A161" s="412">
        <v>158</v>
      </c>
      <c r="B161" s="15" t="s">
        <v>45</v>
      </c>
      <c r="C161" s="16" t="s">
        <v>379</v>
      </c>
      <c r="D161" s="8" t="s">
        <v>380</v>
      </c>
      <c r="E161" s="17">
        <v>2007</v>
      </c>
      <c r="F161" s="18"/>
      <c r="G161" s="18">
        <v>13.5</v>
      </c>
      <c r="H161" s="18">
        <v>3</v>
      </c>
      <c r="I161" s="18">
        <v>1435</v>
      </c>
      <c r="J161" s="18">
        <v>24</v>
      </c>
      <c r="K161" s="141"/>
      <c r="L161" s="19"/>
      <c r="M161" s="3"/>
      <c r="N161" s="3"/>
      <c r="O161" s="3"/>
      <c r="P161" s="3"/>
      <c r="Q161" s="3"/>
      <c r="R161" s="3"/>
      <c r="S161" s="3"/>
      <c r="T161" s="3"/>
      <c r="U161" s="3"/>
      <c r="V161" s="3"/>
      <c r="W161" s="3"/>
      <c r="X161" s="3"/>
      <c r="Y161" s="3"/>
    </row>
    <row r="162" spans="1:25" ht="14">
      <c r="A162" s="412">
        <v>159</v>
      </c>
      <c r="B162" s="15" t="s">
        <v>45</v>
      </c>
      <c r="C162" s="16" t="s">
        <v>381</v>
      </c>
      <c r="D162" s="8" t="s">
        <v>382</v>
      </c>
      <c r="E162" s="17">
        <v>2002</v>
      </c>
      <c r="F162" s="18"/>
      <c r="G162" s="18">
        <v>67</v>
      </c>
      <c r="H162" s="18">
        <v>6</v>
      </c>
      <c r="I162" s="18">
        <v>1435</v>
      </c>
      <c r="J162" s="18">
        <v>102</v>
      </c>
      <c r="K162" s="141">
        <v>70</v>
      </c>
      <c r="L162" s="19"/>
      <c r="M162" s="3"/>
      <c r="N162" s="3"/>
      <c r="O162" s="3"/>
      <c r="P162" s="3"/>
      <c r="Q162" s="3"/>
      <c r="R162" s="3"/>
      <c r="S162" s="3"/>
      <c r="T162" s="3"/>
      <c r="U162" s="3"/>
      <c r="V162" s="3"/>
      <c r="W162" s="3"/>
      <c r="X162" s="3"/>
      <c r="Y162" s="3"/>
    </row>
    <row r="163" spans="1:25" ht="14">
      <c r="A163" s="412">
        <v>160</v>
      </c>
      <c r="B163" s="15" t="s">
        <v>45</v>
      </c>
      <c r="C163" s="16" t="s">
        <v>383</v>
      </c>
      <c r="D163" s="8" t="s">
        <v>384</v>
      </c>
      <c r="E163" s="17">
        <v>1904</v>
      </c>
      <c r="F163" s="18"/>
      <c r="G163" s="18">
        <v>11.5</v>
      </c>
      <c r="H163" s="18">
        <v>1</v>
      </c>
      <c r="I163" s="18">
        <v>1000</v>
      </c>
      <c r="J163" s="18"/>
      <c r="K163" s="141"/>
      <c r="L163" s="19"/>
      <c r="M163" s="3"/>
      <c r="N163" s="3"/>
      <c r="O163" s="3"/>
      <c r="P163" s="3"/>
      <c r="Q163" s="3"/>
      <c r="R163" s="3"/>
      <c r="S163" s="3"/>
      <c r="T163" s="3"/>
      <c r="U163" s="3"/>
      <c r="V163" s="3"/>
      <c r="W163" s="3"/>
      <c r="X163" s="3"/>
      <c r="Y163" s="3"/>
    </row>
    <row r="164" spans="1:25" ht="14">
      <c r="A164" s="412">
        <v>161</v>
      </c>
      <c r="B164" s="15" t="s">
        <v>45</v>
      </c>
      <c r="C164" s="16" t="s">
        <v>385</v>
      </c>
      <c r="D164" s="8" t="s">
        <v>386</v>
      </c>
      <c r="E164" s="17">
        <v>1901</v>
      </c>
      <c r="F164" s="18"/>
      <c r="G164" s="18">
        <v>25</v>
      </c>
      <c r="H164" s="18">
        <v>6</v>
      </c>
      <c r="I164" s="18">
        <v>900</v>
      </c>
      <c r="J164" s="18">
        <v>57</v>
      </c>
      <c r="K164" s="141">
        <v>19</v>
      </c>
      <c r="L164" s="19"/>
      <c r="M164" s="3"/>
      <c r="N164" s="3"/>
      <c r="O164" s="3"/>
      <c r="P164" s="3"/>
      <c r="Q164" s="3"/>
      <c r="R164" s="3"/>
      <c r="S164" s="3"/>
      <c r="T164" s="3"/>
      <c r="U164" s="3"/>
      <c r="V164" s="3"/>
      <c r="W164" s="3"/>
      <c r="X164" s="3"/>
      <c r="Y164" s="3"/>
    </row>
    <row r="165" spans="1:25" ht="14">
      <c r="A165" s="412">
        <v>162</v>
      </c>
      <c r="B165" s="15" t="s">
        <v>47</v>
      </c>
      <c r="C165" s="16" t="s">
        <v>387</v>
      </c>
      <c r="D165" s="8" t="s">
        <v>388</v>
      </c>
      <c r="E165" s="17">
        <v>1991</v>
      </c>
      <c r="F165" s="18">
        <v>2022</v>
      </c>
      <c r="G165" s="18">
        <v>8</v>
      </c>
      <c r="H165" s="18">
        <v>2</v>
      </c>
      <c r="I165" s="18">
        <v>1435</v>
      </c>
      <c r="J165" s="18"/>
      <c r="K165" s="141"/>
      <c r="L165" s="19"/>
      <c r="M165" s="3"/>
      <c r="N165" s="3"/>
      <c r="O165" s="3"/>
      <c r="P165" s="3"/>
      <c r="Q165" s="3"/>
      <c r="R165" s="3"/>
      <c r="S165" s="3"/>
      <c r="T165" s="3"/>
      <c r="U165" s="3"/>
      <c r="V165" s="3"/>
      <c r="W165" s="3"/>
      <c r="X165" s="3"/>
      <c r="Y165" s="3"/>
    </row>
    <row r="166" spans="1:25" ht="14">
      <c r="A166" s="412">
        <v>163</v>
      </c>
      <c r="B166" s="15" t="s">
        <v>47</v>
      </c>
      <c r="C166" s="16" t="s">
        <v>389</v>
      </c>
      <c r="D166" s="8" t="s">
        <v>390</v>
      </c>
      <c r="E166" s="17">
        <v>1987</v>
      </c>
      <c r="F166" s="18"/>
      <c r="G166" s="18">
        <v>23</v>
      </c>
      <c r="H166" s="18">
        <v>2</v>
      </c>
      <c r="I166" s="18">
        <v>1435</v>
      </c>
      <c r="J166" s="18">
        <v>32</v>
      </c>
      <c r="K166" s="141"/>
      <c r="L166" s="19"/>
      <c r="M166" s="3"/>
      <c r="N166" s="3"/>
      <c r="O166" s="3"/>
      <c r="P166" s="3"/>
      <c r="Q166" s="3"/>
      <c r="R166" s="3"/>
      <c r="S166" s="3"/>
      <c r="T166" s="3"/>
      <c r="U166" s="3"/>
      <c r="V166" s="3"/>
      <c r="W166" s="3"/>
      <c r="X166" s="3"/>
      <c r="Y166" s="3"/>
    </row>
    <row r="167" spans="1:25" ht="14">
      <c r="A167" s="412">
        <v>164</v>
      </c>
      <c r="B167" s="15" t="s">
        <v>47</v>
      </c>
      <c r="C167" s="16" t="s">
        <v>391</v>
      </c>
      <c r="D167" s="8" t="s">
        <v>392</v>
      </c>
      <c r="E167" s="17">
        <v>1987</v>
      </c>
      <c r="F167" s="18"/>
      <c r="G167" s="18">
        <v>11.7</v>
      </c>
      <c r="H167" s="18">
        <v>3</v>
      </c>
      <c r="I167" s="18">
        <v>1435</v>
      </c>
      <c r="J167" s="18"/>
      <c r="K167" s="141"/>
      <c r="L167" s="19"/>
      <c r="M167" s="3"/>
      <c r="N167" s="3"/>
      <c r="O167" s="3"/>
      <c r="P167" s="3"/>
      <c r="Q167" s="3"/>
      <c r="R167" s="3"/>
      <c r="S167" s="3"/>
      <c r="T167" s="3"/>
      <c r="U167" s="3"/>
      <c r="V167" s="3"/>
      <c r="W167" s="3"/>
      <c r="X167" s="3"/>
      <c r="Y167" s="3"/>
    </row>
    <row r="168" spans="1:25" ht="14">
      <c r="A168" s="412">
        <v>165</v>
      </c>
      <c r="B168" s="15" t="s">
        <v>47</v>
      </c>
      <c r="C168" s="16" t="s">
        <v>393</v>
      </c>
      <c r="D168" s="8" t="s">
        <v>394</v>
      </c>
      <c r="E168" s="17">
        <v>1987</v>
      </c>
      <c r="F168" s="18"/>
      <c r="G168" s="18">
        <v>18.7</v>
      </c>
      <c r="H168" s="18">
        <v>3</v>
      </c>
      <c r="I168" s="18">
        <v>1435</v>
      </c>
      <c r="J168" s="18"/>
      <c r="K168" s="141"/>
      <c r="L168" s="19"/>
      <c r="M168" s="3"/>
      <c r="N168" s="3"/>
      <c r="O168" s="3"/>
      <c r="P168" s="3"/>
      <c r="Q168" s="3"/>
      <c r="R168" s="3"/>
      <c r="S168" s="3"/>
      <c r="T168" s="3"/>
      <c r="U168" s="3"/>
      <c r="V168" s="3"/>
      <c r="W168" s="3"/>
      <c r="X168" s="3"/>
      <c r="Y168" s="3"/>
    </row>
    <row r="169" spans="1:25" ht="14">
      <c r="A169" s="412">
        <v>166</v>
      </c>
      <c r="B169" s="15" t="s">
        <v>47</v>
      </c>
      <c r="C169" s="16" t="s">
        <v>395</v>
      </c>
      <c r="D169" s="8" t="s">
        <v>396</v>
      </c>
      <c r="E169" s="17">
        <v>1946</v>
      </c>
      <c r="F169" s="18"/>
      <c r="G169" s="18">
        <v>100.1</v>
      </c>
      <c r="H169" s="18">
        <v>16</v>
      </c>
      <c r="I169" s="18">
        <v>1000</v>
      </c>
      <c r="J169" s="18">
        <v>138</v>
      </c>
      <c r="K169" s="141"/>
      <c r="L169" s="19"/>
      <c r="M169" s="3"/>
      <c r="N169" s="3"/>
      <c r="O169" s="3"/>
      <c r="P169" s="3"/>
      <c r="Q169" s="3"/>
      <c r="R169" s="3"/>
      <c r="S169" s="3"/>
      <c r="T169" s="3"/>
      <c r="U169" s="3"/>
      <c r="V169" s="3"/>
      <c r="W169" s="3"/>
      <c r="X169" s="3"/>
      <c r="Y169" s="3"/>
    </row>
    <row r="170" spans="1:25" ht="14">
      <c r="A170" s="412">
        <v>167</v>
      </c>
      <c r="B170" s="15" t="s">
        <v>47</v>
      </c>
      <c r="C170" s="16" t="s">
        <v>397</v>
      </c>
      <c r="D170" s="8" t="s">
        <v>398</v>
      </c>
      <c r="E170" s="17">
        <v>1906</v>
      </c>
      <c r="F170" s="18"/>
      <c r="G170" s="18">
        <v>42</v>
      </c>
      <c r="H170" s="18">
        <v>7</v>
      </c>
      <c r="I170" s="18">
        <v>1435</v>
      </c>
      <c r="J170" s="18"/>
      <c r="K170" s="141"/>
      <c r="L170" s="19"/>
      <c r="M170" s="3"/>
      <c r="N170" s="3"/>
      <c r="O170" s="3"/>
      <c r="P170" s="3"/>
      <c r="Q170" s="3"/>
      <c r="R170" s="3"/>
      <c r="S170" s="3"/>
      <c r="T170" s="3"/>
      <c r="U170" s="3"/>
      <c r="V170" s="3"/>
      <c r="W170" s="3"/>
      <c r="X170" s="3"/>
      <c r="Y170" s="3"/>
    </row>
    <row r="171" spans="1:25" ht="14">
      <c r="A171" s="412">
        <v>168</v>
      </c>
      <c r="B171" s="15" t="s">
        <v>47</v>
      </c>
      <c r="C171" s="20" t="s">
        <v>399</v>
      </c>
      <c r="D171" s="8" t="s">
        <v>400</v>
      </c>
      <c r="E171" s="17">
        <v>1900</v>
      </c>
      <c r="F171" s="18"/>
      <c r="G171" s="18">
        <v>22.7</v>
      </c>
      <c r="H171" s="18">
        <v>4</v>
      </c>
      <c r="I171" s="18">
        <v>1435</v>
      </c>
      <c r="J171" s="18">
        <v>85</v>
      </c>
      <c r="K171" s="141"/>
      <c r="L171" s="19"/>
      <c r="M171" s="3"/>
      <c r="N171" s="3"/>
      <c r="O171" s="3"/>
      <c r="P171" s="3"/>
      <c r="Q171" s="3"/>
      <c r="R171" s="3"/>
      <c r="S171" s="3"/>
      <c r="T171" s="3"/>
      <c r="U171" s="3"/>
      <c r="V171" s="3"/>
      <c r="W171" s="3"/>
      <c r="X171" s="3"/>
      <c r="Y171" s="3"/>
    </row>
    <row r="172" spans="1:25" ht="14">
      <c r="A172" s="412">
        <v>169</v>
      </c>
      <c r="B172" s="15" t="s">
        <v>47</v>
      </c>
      <c r="C172" s="20" t="s">
        <v>401</v>
      </c>
      <c r="D172" s="8" t="s">
        <v>402</v>
      </c>
      <c r="E172" s="17">
        <v>1900</v>
      </c>
      <c r="F172" s="18"/>
      <c r="G172" s="18">
        <v>15</v>
      </c>
      <c r="H172" s="18">
        <v>3</v>
      </c>
      <c r="I172" s="18">
        <v>1435</v>
      </c>
      <c r="J172" s="18">
        <v>72</v>
      </c>
      <c r="K172" s="141"/>
      <c r="L172" s="19"/>
      <c r="M172" s="3"/>
      <c r="N172" s="3"/>
      <c r="O172" s="3"/>
      <c r="P172" s="3"/>
      <c r="Q172" s="3"/>
      <c r="R172" s="3"/>
      <c r="S172" s="3"/>
      <c r="T172" s="3"/>
      <c r="U172" s="3"/>
      <c r="V172" s="3"/>
      <c r="W172" s="3"/>
      <c r="X172" s="3"/>
      <c r="Y172" s="3"/>
    </row>
    <row r="173" spans="1:25" ht="14">
      <c r="A173" s="412">
        <v>170</v>
      </c>
      <c r="B173" s="15" t="s">
        <v>47</v>
      </c>
      <c r="C173" s="20" t="s">
        <v>403</v>
      </c>
      <c r="D173" s="8" t="s">
        <v>404</v>
      </c>
      <c r="E173" s="17">
        <v>1900</v>
      </c>
      <c r="F173" s="18"/>
      <c r="G173" s="18">
        <v>82.6</v>
      </c>
      <c r="H173" s="18">
        <v>9</v>
      </c>
      <c r="I173" s="18">
        <v>1000</v>
      </c>
      <c r="J173" s="18">
        <v>180</v>
      </c>
      <c r="K173" s="141"/>
      <c r="L173" s="19"/>
      <c r="M173" s="3"/>
      <c r="N173" s="3"/>
      <c r="O173" s="3"/>
      <c r="P173" s="3"/>
      <c r="Q173" s="3"/>
      <c r="R173" s="3"/>
      <c r="S173" s="3"/>
      <c r="T173" s="3"/>
      <c r="U173" s="3"/>
      <c r="V173" s="3"/>
      <c r="W173" s="3"/>
      <c r="X173" s="3"/>
      <c r="Y173" s="3"/>
    </row>
    <row r="174" spans="1:25" ht="14">
      <c r="A174" s="412">
        <v>171</v>
      </c>
      <c r="B174" s="15" t="s">
        <v>47</v>
      </c>
      <c r="C174" s="16" t="s">
        <v>405</v>
      </c>
      <c r="D174" s="8" t="s">
        <v>406</v>
      </c>
      <c r="E174" s="17">
        <v>1871</v>
      </c>
      <c r="F174" s="18"/>
      <c r="G174" s="18">
        <v>143.9</v>
      </c>
      <c r="H174" s="18">
        <v>23</v>
      </c>
      <c r="I174" s="18" t="s">
        <v>115</v>
      </c>
      <c r="J174" s="18">
        <v>411</v>
      </c>
      <c r="K174" s="141"/>
      <c r="L174" s="19"/>
      <c r="M174" s="3"/>
      <c r="N174" s="3"/>
      <c r="O174" s="3"/>
      <c r="P174" s="3"/>
      <c r="Q174" s="3"/>
      <c r="R174" s="3"/>
      <c r="S174" s="3"/>
      <c r="T174" s="3"/>
      <c r="U174" s="3"/>
      <c r="V174" s="3"/>
      <c r="W174" s="3"/>
      <c r="X174" s="3"/>
      <c r="Y174" s="3"/>
    </row>
    <row r="175" spans="1:25" ht="14">
      <c r="A175" s="412">
        <v>172</v>
      </c>
      <c r="B175" s="15" t="s">
        <v>47</v>
      </c>
      <c r="C175" s="16" t="s">
        <v>407</v>
      </c>
      <c r="D175" s="8" t="s">
        <v>408</v>
      </c>
      <c r="E175" s="17">
        <v>1869</v>
      </c>
      <c r="F175" s="18"/>
      <c r="G175" s="18">
        <v>71.400000000000006</v>
      </c>
      <c r="H175" s="18">
        <v>7</v>
      </c>
      <c r="I175" s="18">
        <v>1435</v>
      </c>
      <c r="J175" s="18"/>
      <c r="K175" s="141"/>
      <c r="L175" s="19"/>
      <c r="M175" s="3"/>
      <c r="N175" s="3"/>
      <c r="O175" s="3"/>
      <c r="P175" s="3"/>
      <c r="Q175" s="3"/>
      <c r="R175" s="3"/>
      <c r="S175" s="3"/>
      <c r="T175" s="3"/>
      <c r="U175" s="3"/>
      <c r="V175" s="3"/>
      <c r="W175" s="3"/>
      <c r="X175" s="3"/>
      <c r="Y175" s="3"/>
    </row>
    <row r="176" spans="1:25" ht="14">
      <c r="A176" s="412">
        <v>173</v>
      </c>
      <c r="B176" s="15" t="s">
        <v>49</v>
      </c>
      <c r="C176" s="16" t="s">
        <v>409</v>
      </c>
      <c r="D176" s="8" t="s">
        <v>410</v>
      </c>
      <c r="E176" s="17">
        <v>1892</v>
      </c>
      <c r="F176" s="18"/>
      <c r="G176" s="18">
        <v>47</v>
      </c>
      <c r="H176" s="18">
        <v>12</v>
      </c>
      <c r="I176" s="18">
        <v>1000</v>
      </c>
      <c r="J176" s="18">
        <v>247</v>
      </c>
      <c r="K176" s="141"/>
      <c r="L176" s="19"/>
      <c r="M176" s="3"/>
      <c r="N176" s="3"/>
      <c r="O176" s="3"/>
      <c r="P176" s="3"/>
      <c r="Q176" s="3"/>
      <c r="R176" s="3"/>
      <c r="S176" s="3"/>
      <c r="T176" s="3"/>
      <c r="U176" s="3"/>
      <c r="V176" s="3"/>
      <c r="W176" s="3"/>
      <c r="X176" s="3"/>
      <c r="Y176" s="3"/>
    </row>
    <row r="177" spans="1:25" ht="14">
      <c r="A177" s="412">
        <v>174</v>
      </c>
      <c r="B177" s="15" t="s">
        <v>51</v>
      </c>
      <c r="C177" s="16" t="s">
        <v>411</v>
      </c>
      <c r="D177" s="8" t="s">
        <v>412</v>
      </c>
      <c r="E177" s="17">
        <v>1913</v>
      </c>
      <c r="F177" s="18"/>
      <c r="G177" s="18">
        <v>33.700000000000003</v>
      </c>
      <c r="H177" s="18">
        <v>16</v>
      </c>
      <c r="I177" s="18">
        <v>1435</v>
      </c>
      <c r="J177" s="18">
        <v>111</v>
      </c>
      <c r="K177" s="141">
        <v>25.5</v>
      </c>
      <c r="L177" s="19"/>
      <c r="M177" s="3"/>
      <c r="N177" s="3"/>
      <c r="O177" s="3"/>
      <c r="P177" s="3"/>
      <c r="Q177" s="3"/>
      <c r="R177" s="3"/>
      <c r="S177" s="3"/>
      <c r="T177" s="3"/>
      <c r="U177" s="3"/>
      <c r="V177" s="3"/>
      <c r="W177" s="3"/>
      <c r="X177" s="3"/>
      <c r="Y177" s="3"/>
    </row>
    <row r="178" spans="1:25" ht="14">
      <c r="A178" s="412">
        <v>175</v>
      </c>
      <c r="B178" s="15" t="s">
        <v>51</v>
      </c>
      <c r="C178" s="20" t="s">
        <v>413</v>
      </c>
      <c r="D178" s="8" t="s">
        <v>414</v>
      </c>
      <c r="E178" s="17">
        <v>1909</v>
      </c>
      <c r="F178" s="18"/>
      <c r="G178" s="18">
        <v>5.8</v>
      </c>
      <c r="H178" s="18">
        <v>1</v>
      </c>
      <c r="I178" s="18">
        <v>760</v>
      </c>
      <c r="J178" s="18"/>
      <c r="K178" s="141"/>
      <c r="L178" s="19"/>
      <c r="M178" s="3"/>
      <c r="N178" s="3"/>
      <c r="O178" s="3"/>
      <c r="P178" s="3"/>
      <c r="Q178" s="3"/>
      <c r="R178" s="3"/>
      <c r="S178" s="3"/>
      <c r="T178" s="3"/>
      <c r="U178" s="3"/>
      <c r="V178" s="3"/>
      <c r="W178" s="3"/>
      <c r="X178" s="3"/>
      <c r="Y178" s="3"/>
    </row>
    <row r="179" spans="1:25" ht="14">
      <c r="A179" s="412">
        <v>176</v>
      </c>
      <c r="B179" s="15" t="s">
        <v>51</v>
      </c>
      <c r="C179" s="16" t="s">
        <v>415</v>
      </c>
      <c r="D179" s="8" t="s">
        <v>416</v>
      </c>
      <c r="E179" s="17">
        <v>1895</v>
      </c>
      <c r="F179" s="18"/>
      <c r="G179" s="18">
        <v>41.5</v>
      </c>
      <c r="H179" s="18">
        <v>5</v>
      </c>
      <c r="I179" s="18">
        <v>1000</v>
      </c>
      <c r="J179" s="18">
        <v>211</v>
      </c>
      <c r="K179" s="141"/>
      <c r="L179" s="19"/>
      <c r="M179" s="3"/>
      <c r="N179" s="3"/>
      <c r="O179" s="3"/>
      <c r="P179" s="3"/>
      <c r="Q179" s="3"/>
      <c r="R179" s="3"/>
      <c r="S179" s="3"/>
      <c r="T179" s="3"/>
      <c r="U179" s="3"/>
      <c r="V179" s="3"/>
      <c r="W179" s="3"/>
      <c r="X179" s="3"/>
      <c r="Y179" s="3"/>
    </row>
    <row r="180" spans="1:25" ht="14">
      <c r="A180" s="412">
        <v>177</v>
      </c>
      <c r="B180" s="15" t="s">
        <v>53</v>
      </c>
      <c r="C180" s="16" t="s">
        <v>417</v>
      </c>
      <c r="D180" s="8" t="s">
        <v>418</v>
      </c>
      <c r="E180" s="17">
        <v>2022</v>
      </c>
      <c r="F180" s="18"/>
      <c r="G180" s="18">
        <v>24</v>
      </c>
      <c r="H180" s="18">
        <v>1</v>
      </c>
      <c r="I180" s="18">
        <v>1668</v>
      </c>
      <c r="J180" s="18">
        <v>7</v>
      </c>
      <c r="K180" s="141">
        <v>1.8</v>
      </c>
      <c r="L180" s="19"/>
      <c r="M180" s="3"/>
      <c r="N180" s="3"/>
      <c r="O180" s="3"/>
      <c r="P180" s="3"/>
      <c r="Q180" s="3"/>
      <c r="R180" s="3"/>
      <c r="S180" s="3"/>
      <c r="T180" s="3"/>
      <c r="U180" s="3"/>
      <c r="V180" s="3"/>
      <c r="W180" s="3"/>
      <c r="X180" s="3"/>
      <c r="Y180" s="3"/>
    </row>
    <row r="181" spans="1:25" ht="14">
      <c r="A181" s="412">
        <v>178</v>
      </c>
      <c r="B181" s="15" t="s">
        <v>53</v>
      </c>
      <c r="C181" s="16" t="s">
        <v>419</v>
      </c>
      <c r="D181" s="8" t="s">
        <v>420</v>
      </c>
      <c r="E181" s="17">
        <v>2017</v>
      </c>
      <c r="F181" s="18"/>
      <c r="G181" s="18">
        <v>15.9</v>
      </c>
      <c r="H181" s="18">
        <v>1</v>
      </c>
      <c r="I181" s="18">
        <v>1435</v>
      </c>
      <c r="J181" s="18">
        <v>15</v>
      </c>
      <c r="K181" s="141">
        <v>11.7</v>
      </c>
      <c r="L181" s="19"/>
      <c r="M181" s="3"/>
      <c r="N181" s="3"/>
      <c r="O181" s="3"/>
      <c r="P181" s="3"/>
      <c r="Q181" s="3"/>
      <c r="R181" s="3"/>
      <c r="S181" s="3"/>
      <c r="T181" s="3"/>
      <c r="U181" s="3"/>
      <c r="V181" s="3"/>
      <c r="W181" s="3"/>
      <c r="X181" s="3"/>
      <c r="Y181" s="3"/>
    </row>
    <row r="182" spans="1:25" ht="14">
      <c r="A182" s="412">
        <v>179</v>
      </c>
      <c r="B182" s="15" t="s">
        <v>53</v>
      </c>
      <c r="C182" s="16" t="s">
        <v>421</v>
      </c>
      <c r="D182" s="8" t="s">
        <v>422</v>
      </c>
      <c r="E182" s="17">
        <v>2011</v>
      </c>
      <c r="F182" s="18"/>
      <c r="G182" s="18">
        <v>17.5</v>
      </c>
      <c r="H182" s="18">
        <v>2</v>
      </c>
      <c r="I182" s="18">
        <v>1435</v>
      </c>
      <c r="J182" s="18">
        <v>11</v>
      </c>
      <c r="K182" s="141">
        <v>5</v>
      </c>
      <c r="L182" s="19"/>
      <c r="M182" s="3"/>
      <c r="N182" s="3"/>
      <c r="O182" s="3"/>
      <c r="P182" s="3"/>
      <c r="Q182" s="3"/>
      <c r="R182" s="3"/>
      <c r="S182" s="3"/>
      <c r="T182" s="3"/>
      <c r="U182" s="3"/>
      <c r="V182" s="3"/>
      <c r="W182" s="3"/>
      <c r="X182" s="3"/>
      <c r="Y182" s="3"/>
    </row>
    <row r="183" spans="1:25" ht="14">
      <c r="A183" s="412">
        <v>180</v>
      </c>
      <c r="B183" s="15" t="s">
        <v>53</v>
      </c>
      <c r="C183" s="16" t="s">
        <v>423</v>
      </c>
      <c r="D183" s="8" t="s">
        <v>424</v>
      </c>
      <c r="E183" s="17">
        <v>2011</v>
      </c>
      <c r="F183" s="18"/>
      <c r="G183" s="18">
        <v>12.8</v>
      </c>
      <c r="H183" s="18">
        <v>1</v>
      </c>
      <c r="I183" s="18">
        <v>1435</v>
      </c>
      <c r="J183" s="18">
        <v>21</v>
      </c>
      <c r="K183" s="141">
        <v>27.9</v>
      </c>
      <c r="L183" s="19"/>
      <c r="M183" s="3"/>
      <c r="N183" s="3"/>
      <c r="O183" s="3"/>
      <c r="P183" s="3"/>
      <c r="Q183" s="3"/>
      <c r="R183" s="3"/>
      <c r="S183" s="3"/>
      <c r="T183" s="3"/>
      <c r="U183" s="3"/>
      <c r="V183" s="3"/>
      <c r="W183" s="3"/>
      <c r="X183" s="3"/>
      <c r="Y183" s="3"/>
    </row>
    <row r="184" spans="1:25" ht="14">
      <c r="A184" s="412">
        <v>181</v>
      </c>
      <c r="B184" s="15" t="s">
        <v>53</v>
      </c>
      <c r="C184" s="16" t="s">
        <v>425</v>
      </c>
      <c r="D184" s="8" t="s">
        <v>426</v>
      </c>
      <c r="E184" s="17" t="s">
        <v>427</v>
      </c>
      <c r="F184" s="18"/>
      <c r="G184" s="18">
        <v>9.2899999999999991</v>
      </c>
      <c r="H184" s="18">
        <v>2</v>
      </c>
      <c r="I184" s="18">
        <v>1000</v>
      </c>
      <c r="J184" s="18">
        <v>15</v>
      </c>
      <c r="K184" s="141">
        <v>8.33</v>
      </c>
      <c r="L184" s="19"/>
      <c r="M184" s="3"/>
      <c r="N184" s="3"/>
      <c r="O184" s="3"/>
      <c r="P184" s="3"/>
      <c r="Q184" s="3"/>
      <c r="R184" s="3"/>
      <c r="S184" s="3"/>
      <c r="T184" s="3"/>
      <c r="U184" s="3"/>
      <c r="V184" s="3"/>
      <c r="W184" s="3"/>
      <c r="X184" s="3"/>
      <c r="Y184" s="3"/>
    </row>
    <row r="185" spans="1:25" ht="14">
      <c r="A185" s="412">
        <v>182</v>
      </c>
      <c r="B185" s="15" t="s">
        <v>53</v>
      </c>
      <c r="C185" s="16" t="s">
        <v>428</v>
      </c>
      <c r="D185" s="8" t="s">
        <v>429</v>
      </c>
      <c r="E185" s="17">
        <v>2007</v>
      </c>
      <c r="F185" s="18"/>
      <c r="G185" s="18">
        <v>8.3000000000000007</v>
      </c>
      <c r="H185" s="18">
        <v>1</v>
      </c>
      <c r="I185" s="18">
        <v>1435</v>
      </c>
      <c r="J185" s="18"/>
      <c r="K185" s="141">
        <v>4.38</v>
      </c>
      <c r="L185" s="19"/>
      <c r="M185" s="3"/>
      <c r="N185" s="3"/>
      <c r="O185" s="3"/>
      <c r="P185" s="3"/>
      <c r="Q185" s="3"/>
      <c r="R185" s="3"/>
      <c r="S185" s="3"/>
      <c r="T185" s="3"/>
      <c r="U185" s="3"/>
      <c r="V185" s="3"/>
      <c r="W185" s="3"/>
      <c r="X185" s="3"/>
      <c r="Y185" s="3"/>
    </row>
    <row r="186" spans="1:25" ht="14">
      <c r="A186" s="412">
        <v>183</v>
      </c>
      <c r="B186" s="15" t="s">
        <v>53</v>
      </c>
      <c r="C186" s="16" t="s">
        <v>430</v>
      </c>
      <c r="D186" s="8" t="s">
        <v>431</v>
      </c>
      <c r="E186" s="17">
        <v>2007</v>
      </c>
      <c r="F186" s="18"/>
      <c r="G186" s="18">
        <v>28</v>
      </c>
      <c r="H186" s="18">
        <v>4</v>
      </c>
      <c r="I186" s="18">
        <v>1435</v>
      </c>
      <c r="J186" s="18"/>
      <c r="K186" s="141">
        <v>14.7</v>
      </c>
      <c r="L186" s="19"/>
      <c r="M186" s="3"/>
      <c r="N186" s="3"/>
      <c r="O186" s="3"/>
      <c r="P186" s="3"/>
      <c r="Q186" s="3"/>
      <c r="R186" s="3"/>
      <c r="S186" s="3"/>
      <c r="T186" s="3"/>
      <c r="U186" s="3"/>
      <c r="V186" s="3"/>
      <c r="W186" s="3"/>
      <c r="X186" s="3"/>
      <c r="Y186" s="3"/>
    </row>
    <row r="187" spans="1:25" ht="14">
      <c r="A187" s="412">
        <v>184</v>
      </c>
      <c r="B187" s="15" t="s">
        <v>53</v>
      </c>
      <c r="C187" s="20" t="s">
        <v>432</v>
      </c>
      <c r="D187" s="8" t="s">
        <v>433</v>
      </c>
      <c r="E187" s="17">
        <v>2007</v>
      </c>
      <c r="F187" s="18"/>
      <c r="G187" s="18">
        <v>15.1</v>
      </c>
      <c r="H187" s="18">
        <v>2</v>
      </c>
      <c r="I187" s="18">
        <v>1435</v>
      </c>
      <c r="J187" s="18">
        <v>26</v>
      </c>
      <c r="K187" s="141">
        <v>14.7</v>
      </c>
      <c r="L187" s="19"/>
      <c r="M187" s="3"/>
      <c r="N187" s="3"/>
      <c r="O187" s="3"/>
      <c r="P187" s="3"/>
      <c r="Q187" s="3"/>
      <c r="R187" s="3"/>
      <c r="S187" s="3"/>
      <c r="T187" s="3"/>
      <c r="U187" s="3"/>
      <c r="V187" s="3"/>
      <c r="W187" s="3"/>
      <c r="X187" s="3"/>
      <c r="Y187" s="3"/>
    </row>
    <row r="188" spans="1:25" ht="14">
      <c r="A188" s="412">
        <v>185</v>
      </c>
      <c r="B188" s="15" t="s">
        <v>53</v>
      </c>
      <c r="C188" s="16" t="s">
        <v>434</v>
      </c>
      <c r="D188" s="8" t="s">
        <v>435</v>
      </c>
      <c r="E188" s="17">
        <v>2007</v>
      </c>
      <c r="F188" s="18"/>
      <c r="G188" s="18">
        <v>2</v>
      </c>
      <c r="H188" s="18">
        <v>1</v>
      </c>
      <c r="I188" s="18">
        <v>1435</v>
      </c>
      <c r="J188" s="18">
        <v>5</v>
      </c>
      <c r="K188" s="141">
        <v>3.68</v>
      </c>
      <c r="L188" s="19"/>
      <c r="M188" s="3"/>
      <c r="N188" s="3"/>
      <c r="O188" s="3"/>
      <c r="P188" s="3"/>
      <c r="Q188" s="3"/>
      <c r="R188" s="3"/>
      <c r="S188" s="3"/>
      <c r="T188" s="3"/>
      <c r="U188" s="3"/>
      <c r="V188" s="3"/>
      <c r="W188" s="3"/>
      <c r="X188" s="3"/>
      <c r="Y188" s="3"/>
    </row>
    <row r="189" spans="1:25" ht="14">
      <c r="A189" s="412">
        <v>186</v>
      </c>
      <c r="B189" s="15" t="s">
        <v>53</v>
      </c>
      <c r="C189" s="16" t="s">
        <v>436</v>
      </c>
      <c r="D189" s="8" t="s">
        <v>437</v>
      </c>
      <c r="E189" s="17">
        <v>2002</v>
      </c>
      <c r="F189" s="18"/>
      <c r="G189" s="18">
        <v>7.8</v>
      </c>
      <c r="H189" s="18">
        <v>1</v>
      </c>
      <c r="I189" s="18">
        <v>1000</v>
      </c>
      <c r="J189" s="18">
        <v>11</v>
      </c>
      <c r="K189" s="141">
        <v>2.99</v>
      </c>
      <c r="L189" s="19"/>
      <c r="M189" s="3"/>
      <c r="N189" s="3"/>
      <c r="O189" s="3"/>
      <c r="P189" s="3"/>
      <c r="Q189" s="3"/>
      <c r="R189" s="3"/>
      <c r="S189" s="3"/>
      <c r="T189" s="3"/>
      <c r="U189" s="3"/>
      <c r="V189" s="3"/>
      <c r="W189" s="3"/>
      <c r="X189" s="3"/>
      <c r="Y189" s="3"/>
    </row>
    <row r="190" spans="1:25" ht="14">
      <c r="A190" s="412">
        <v>187</v>
      </c>
      <c r="B190" s="15" t="s">
        <v>53</v>
      </c>
      <c r="C190" s="16" t="s">
        <v>438</v>
      </c>
      <c r="D190" s="8" t="s">
        <v>439</v>
      </c>
      <c r="E190" s="17">
        <v>1999</v>
      </c>
      <c r="F190" s="18"/>
      <c r="G190" s="18">
        <v>111</v>
      </c>
      <c r="H190" s="18">
        <v>6</v>
      </c>
      <c r="I190" s="18">
        <v>1000</v>
      </c>
      <c r="J190" s="18">
        <v>15</v>
      </c>
      <c r="K190" s="141">
        <v>13.3</v>
      </c>
      <c r="L190" s="19"/>
      <c r="M190" s="3"/>
      <c r="N190" s="3"/>
      <c r="O190" s="3"/>
      <c r="P190" s="3"/>
      <c r="Q190" s="3"/>
      <c r="R190" s="3"/>
      <c r="S190" s="3"/>
      <c r="T190" s="3"/>
      <c r="U190" s="3"/>
      <c r="V190" s="3"/>
      <c r="W190" s="3"/>
      <c r="X190" s="3"/>
      <c r="Y190" s="3"/>
    </row>
    <row r="191" spans="1:25" ht="14">
      <c r="A191" s="412">
        <v>188</v>
      </c>
      <c r="B191" s="15" t="s">
        <v>53</v>
      </c>
      <c r="C191" s="16" t="s">
        <v>440</v>
      </c>
      <c r="D191" s="8" t="s">
        <v>441</v>
      </c>
      <c r="E191" s="17">
        <v>1994</v>
      </c>
      <c r="F191" s="18"/>
      <c r="G191" s="18">
        <v>161.69999999999999</v>
      </c>
      <c r="H191" s="18">
        <v>11</v>
      </c>
      <c r="I191" s="18">
        <v>1000</v>
      </c>
      <c r="J191" s="18">
        <v>106</v>
      </c>
      <c r="K191" s="141">
        <v>69.400000000000006</v>
      </c>
      <c r="L191" s="19"/>
      <c r="M191" s="3"/>
      <c r="N191" s="3"/>
      <c r="O191" s="3"/>
      <c r="P191" s="3"/>
      <c r="Q191" s="3"/>
      <c r="R191" s="3"/>
      <c r="S191" s="3"/>
      <c r="T191" s="3"/>
      <c r="U191" s="3"/>
      <c r="V191" s="3"/>
      <c r="W191" s="3"/>
      <c r="X191" s="3"/>
      <c r="Y191" s="3"/>
    </row>
    <row r="192" spans="1:25" ht="14">
      <c r="A192" s="412">
        <v>189</v>
      </c>
      <c r="B192" s="15" t="s">
        <v>53</v>
      </c>
      <c r="C192" s="16" t="s">
        <v>442</v>
      </c>
      <c r="D192" s="8" t="s">
        <v>443</v>
      </c>
      <c r="E192" s="17">
        <v>1913</v>
      </c>
      <c r="F192" s="18"/>
      <c r="G192" s="18">
        <v>4.8</v>
      </c>
      <c r="H192" s="18">
        <v>1</v>
      </c>
      <c r="I192" s="18">
        <v>914</v>
      </c>
      <c r="J192" s="18">
        <v>12</v>
      </c>
      <c r="K192" s="141"/>
      <c r="L192" s="19"/>
      <c r="M192" s="3"/>
      <c r="N192" s="3"/>
      <c r="O192" s="3"/>
      <c r="P192" s="3"/>
      <c r="Q192" s="3"/>
      <c r="R192" s="3"/>
      <c r="S192" s="3"/>
      <c r="T192" s="3"/>
      <c r="U192" s="3"/>
      <c r="V192" s="3"/>
      <c r="W192" s="3"/>
      <c r="X192" s="3"/>
      <c r="Y192" s="3"/>
    </row>
    <row r="193" spans="1:25" ht="14">
      <c r="A193" s="412">
        <v>190</v>
      </c>
      <c r="B193" s="15" t="s">
        <v>53</v>
      </c>
      <c r="C193" s="16" t="s">
        <v>444</v>
      </c>
      <c r="D193" s="8" t="s">
        <v>445</v>
      </c>
      <c r="E193" s="17">
        <v>1901</v>
      </c>
      <c r="F193" s="18"/>
      <c r="G193" s="18">
        <v>15</v>
      </c>
      <c r="H193" s="18">
        <v>7</v>
      </c>
      <c r="I193" s="18">
        <v>1435</v>
      </c>
      <c r="J193" s="18">
        <v>42</v>
      </c>
      <c r="K193" s="141">
        <v>29</v>
      </c>
      <c r="L193" s="19"/>
      <c r="M193" s="3"/>
      <c r="N193" s="3"/>
      <c r="O193" s="3"/>
      <c r="P193" s="3"/>
      <c r="Q193" s="3"/>
      <c r="R193" s="3"/>
      <c r="S193" s="3"/>
      <c r="T193" s="3"/>
      <c r="U193" s="3"/>
      <c r="V193" s="3"/>
      <c r="W193" s="3"/>
      <c r="X193" s="3"/>
      <c r="Y193" s="3"/>
    </row>
    <row r="194" spans="1:25" ht="14">
      <c r="A194" s="412">
        <v>191</v>
      </c>
      <c r="B194" s="15" t="s">
        <v>55</v>
      </c>
      <c r="C194" s="16" t="s">
        <v>446</v>
      </c>
      <c r="D194" s="8" t="s">
        <v>447</v>
      </c>
      <c r="E194" s="17">
        <v>2020</v>
      </c>
      <c r="F194" s="18"/>
      <c r="G194" s="18">
        <v>5.5</v>
      </c>
      <c r="H194" s="18">
        <v>1</v>
      </c>
      <c r="I194" s="18">
        <v>1435</v>
      </c>
      <c r="J194" s="18">
        <v>7</v>
      </c>
      <c r="K194" s="141"/>
      <c r="L194" s="19"/>
      <c r="M194" s="3"/>
      <c r="N194" s="3"/>
      <c r="O194" s="3"/>
      <c r="P194" s="3"/>
      <c r="Q194" s="3"/>
      <c r="R194" s="3"/>
      <c r="S194" s="3"/>
      <c r="T194" s="3"/>
      <c r="U194" s="3"/>
      <c r="V194" s="3"/>
      <c r="W194" s="3"/>
      <c r="X194" s="3"/>
      <c r="Y194" s="3"/>
    </row>
    <row r="195" spans="1:25" ht="14">
      <c r="A195" s="412">
        <v>192</v>
      </c>
      <c r="B195" s="15" t="s">
        <v>55</v>
      </c>
      <c r="C195" s="20" t="s">
        <v>448</v>
      </c>
      <c r="D195" s="8" t="s">
        <v>449</v>
      </c>
      <c r="E195" s="17">
        <v>1904</v>
      </c>
      <c r="F195" s="18"/>
      <c r="G195" s="18">
        <v>18.7</v>
      </c>
      <c r="H195" s="18">
        <v>2</v>
      </c>
      <c r="I195" s="18">
        <v>1435</v>
      </c>
      <c r="J195" s="18"/>
      <c r="K195" s="141">
        <v>3.4</v>
      </c>
      <c r="L195" s="19"/>
      <c r="M195" s="3"/>
      <c r="N195" s="3"/>
      <c r="O195" s="3"/>
      <c r="P195" s="3"/>
      <c r="Q195" s="3"/>
      <c r="R195" s="3"/>
      <c r="S195" s="3"/>
      <c r="T195" s="3"/>
      <c r="U195" s="3"/>
      <c r="V195" s="3"/>
      <c r="W195" s="3"/>
      <c r="X195" s="3"/>
      <c r="Y195" s="3"/>
    </row>
    <row r="196" spans="1:25" ht="14">
      <c r="A196" s="412">
        <v>193</v>
      </c>
      <c r="B196" s="15" t="s">
        <v>55</v>
      </c>
      <c r="C196" s="16" t="s">
        <v>450</v>
      </c>
      <c r="D196" s="8" t="s">
        <v>451</v>
      </c>
      <c r="E196" s="17">
        <v>1901</v>
      </c>
      <c r="F196" s="18"/>
      <c r="G196" s="18">
        <v>38</v>
      </c>
      <c r="H196" s="18">
        <v>5</v>
      </c>
      <c r="I196" s="18">
        <v>1435</v>
      </c>
      <c r="J196" s="18">
        <v>194</v>
      </c>
      <c r="K196" s="141"/>
      <c r="L196" s="19"/>
      <c r="M196" s="3"/>
      <c r="N196" s="3"/>
      <c r="O196" s="3"/>
      <c r="P196" s="3"/>
      <c r="Q196" s="3"/>
      <c r="R196" s="3"/>
      <c r="S196" s="3"/>
      <c r="T196" s="3"/>
      <c r="U196" s="3"/>
      <c r="V196" s="3"/>
      <c r="W196" s="3"/>
      <c r="X196" s="3"/>
      <c r="Y196" s="3"/>
    </row>
    <row r="197" spans="1:25" ht="14">
      <c r="A197" s="412">
        <v>194</v>
      </c>
      <c r="B197" s="15" t="s">
        <v>55</v>
      </c>
      <c r="C197" s="20" t="s">
        <v>452</v>
      </c>
      <c r="D197" s="8" t="s">
        <v>453</v>
      </c>
      <c r="E197" s="17">
        <v>1879</v>
      </c>
      <c r="F197" s="18"/>
      <c r="G197" s="18">
        <v>80</v>
      </c>
      <c r="H197" s="18">
        <v>12</v>
      </c>
      <c r="I197" s="18">
        <v>1435</v>
      </c>
      <c r="J197" s="18">
        <v>263</v>
      </c>
      <c r="K197" s="141">
        <v>145</v>
      </c>
      <c r="L197" s="19"/>
      <c r="M197" s="3"/>
      <c r="N197" s="3"/>
      <c r="O197" s="3"/>
      <c r="P197" s="3"/>
      <c r="Q197" s="3"/>
      <c r="R197" s="3"/>
      <c r="S197" s="3"/>
      <c r="T197" s="3"/>
      <c r="U197" s="3"/>
      <c r="V197" s="3"/>
      <c r="W197" s="3"/>
      <c r="X197" s="3"/>
      <c r="Y197" s="3"/>
    </row>
    <row r="198" spans="1:25" ht="14">
      <c r="A198" s="412">
        <v>195</v>
      </c>
      <c r="B198" s="15" t="s">
        <v>57</v>
      </c>
      <c r="C198" s="16" t="s">
        <v>454</v>
      </c>
      <c r="D198" s="8" t="s">
        <v>455</v>
      </c>
      <c r="E198" s="17">
        <v>1991</v>
      </c>
      <c r="F198" s="18"/>
      <c r="G198" s="18">
        <v>7.79</v>
      </c>
      <c r="H198" s="18">
        <v>1</v>
      </c>
      <c r="I198" s="18">
        <v>1435</v>
      </c>
      <c r="J198" s="18"/>
      <c r="K198" s="141">
        <v>13.2</v>
      </c>
      <c r="L198" s="19"/>
      <c r="M198" s="3"/>
      <c r="N198" s="3"/>
      <c r="O198" s="3"/>
      <c r="P198" s="3"/>
      <c r="Q198" s="3"/>
      <c r="R198" s="3"/>
      <c r="S198" s="3"/>
      <c r="T198" s="3"/>
      <c r="U198" s="3"/>
      <c r="V198" s="3"/>
      <c r="W198" s="3"/>
      <c r="X198" s="3"/>
      <c r="Y198" s="3"/>
    </row>
    <row r="199" spans="1:25" ht="14">
      <c r="A199" s="412">
        <v>196</v>
      </c>
      <c r="B199" s="15" t="s">
        <v>57</v>
      </c>
      <c r="C199" s="16" t="s">
        <v>456</v>
      </c>
      <c r="D199" s="8" t="s">
        <v>457</v>
      </c>
      <c r="E199" s="17">
        <v>1895</v>
      </c>
      <c r="F199" s="18"/>
      <c r="G199" s="18">
        <v>79</v>
      </c>
      <c r="H199" s="18">
        <v>13</v>
      </c>
      <c r="I199" s="18">
        <v>1000</v>
      </c>
      <c r="J199" s="18">
        <v>145</v>
      </c>
      <c r="K199" s="141"/>
      <c r="L199" s="19"/>
      <c r="M199" s="3"/>
      <c r="N199" s="3"/>
      <c r="O199" s="3"/>
      <c r="P199" s="3"/>
      <c r="Q199" s="3"/>
      <c r="R199" s="3"/>
      <c r="S199" s="3"/>
      <c r="T199" s="3"/>
      <c r="U199" s="3"/>
      <c r="V199" s="3"/>
      <c r="W199" s="3"/>
      <c r="X199" s="3"/>
      <c r="Y199" s="3"/>
    </row>
    <row r="200" spans="1:25" ht="14">
      <c r="A200" s="412">
        <v>197</v>
      </c>
      <c r="B200" s="15" t="s">
        <v>57</v>
      </c>
      <c r="C200" s="20" t="s">
        <v>458</v>
      </c>
      <c r="D200" s="8" t="s">
        <v>459</v>
      </c>
      <c r="E200" s="17">
        <v>1892</v>
      </c>
      <c r="F200" s="18"/>
      <c r="G200" s="18">
        <v>8.85</v>
      </c>
      <c r="H200" s="18">
        <v>1</v>
      </c>
      <c r="I200" s="18">
        <v>1000</v>
      </c>
      <c r="J200" s="18">
        <v>6</v>
      </c>
      <c r="K200" s="141"/>
      <c r="L200" s="19"/>
      <c r="M200" s="3"/>
      <c r="N200" s="3"/>
      <c r="O200" s="3"/>
      <c r="P200" s="3"/>
      <c r="Q200" s="3"/>
      <c r="R200" s="3"/>
      <c r="S200" s="3"/>
      <c r="T200" s="3"/>
      <c r="U200" s="3"/>
      <c r="V200" s="3"/>
      <c r="W200" s="3"/>
      <c r="X200" s="3"/>
      <c r="Y200" s="3"/>
    </row>
    <row r="201" spans="1:25" ht="14">
      <c r="A201" s="412">
        <v>198</v>
      </c>
      <c r="B201" s="15" t="s">
        <v>57</v>
      </c>
      <c r="C201" s="16" t="s">
        <v>460</v>
      </c>
      <c r="D201" s="8" t="s">
        <v>461</v>
      </c>
      <c r="E201" s="17">
        <v>1890</v>
      </c>
      <c r="F201" s="18"/>
      <c r="G201" s="18">
        <v>39.6</v>
      </c>
      <c r="H201" s="18">
        <v>5</v>
      </c>
      <c r="I201" s="18">
        <v>1000</v>
      </c>
      <c r="J201" s="18">
        <v>57</v>
      </c>
      <c r="K201" s="141">
        <v>45.9</v>
      </c>
      <c r="L201" s="19"/>
      <c r="M201" s="3"/>
      <c r="N201" s="3"/>
      <c r="O201" s="3"/>
      <c r="P201" s="3"/>
      <c r="Q201" s="3"/>
      <c r="R201" s="3"/>
      <c r="S201" s="3"/>
      <c r="T201" s="3"/>
      <c r="U201" s="3"/>
      <c r="V201" s="3"/>
      <c r="W201" s="3"/>
      <c r="X201" s="3"/>
      <c r="Y201" s="3"/>
    </row>
    <row r="202" spans="1:25" ht="14">
      <c r="A202" s="412">
        <v>199</v>
      </c>
      <c r="B202" s="15" t="s">
        <v>57</v>
      </c>
      <c r="C202" s="16" t="s">
        <v>462</v>
      </c>
      <c r="D202" s="8" t="s">
        <v>463</v>
      </c>
      <c r="E202" s="17">
        <v>1882</v>
      </c>
      <c r="F202" s="18"/>
      <c r="G202" s="18">
        <v>97</v>
      </c>
      <c r="H202" s="18">
        <v>17</v>
      </c>
      <c r="I202" s="18">
        <v>1000</v>
      </c>
      <c r="J202" s="18">
        <v>369</v>
      </c>
      <c r="K202" s="141">
        <v>205</v>
      </c>
      <c r="L202" s="19"/>
      <c r="M202" s="3"/>
      <c r="N202" s="3"/>
      <c r="O202" s="3"/>
      <c r="P202" s="3"/>
      <c r="Q202" s="3"/>
      <c r="R202" s="3"/>
      <c r="S202" s="3"/>
      <c r="T202" s="3"/>
      <c r="U202" s="3"/>
      <c r="V202" s="3"/>
      <c r="W202" s="3"/>
      <c r="X202" s="3"/>
      <c r="Y202" s="3"/>
    </row>
    <row r="203" spans="1:25" ht="14">
      <c r="A203" s="412">
        <v>200</v>
      </c>
      <c r="B203" s="15" t="s">
        <v>57</v>
      </c>
      <c r="C203" s="16" t="s">
        <v>464</v>
      </c>
      <c r="D203" s="8" t="s">
        <v>465</v>
      </c>
      <c r="E203" s="17">
        <v>1862</v>
      </c>
      <c r="F203" s="18"/>
      <c r="G203" s="18">
        <v>36</v>
      </c>
      <c r="H203" s="18">
        <v>5</v>
      </c>
      <c r="I203" s="18">
        <v>1000</v>
      </c>
      <c r="J203" s="18">
        <v>117</v>
      </c>
      <c r="K203" s="141">
        <v>73.5</v>
      </c>
      <c r="L203" s="19"/>
      <c r="M203" s="3"/>
      <c r="N203" s="3"/>
      <c r="O203" s="3"/>
      <c r="P203" s="3"/>
      <c r="Q203" s="3"/>
      <c r="R203" s="3"/>
      <c r="S203" s="3"/>
      <c r="T203" s="3"/>
      <c r="U203" s="3"/>
      <c r="V203" s="3"/>
      <c r="W203" s="3"/>
      <c r="X203" s="3"/>
      <c r="Y203" s="3"/>
    </row>
    <row r="204" spans="1:25" ht="14">
      <c r="A204" s="412">
        <v>201</v>
      </c>
      <c r="B204" s="15" t="s">
        <v>59</v>
      </c>
      <c r="C204" s="16" t="s">
        <v>466</v>
      </c>
      <c r="D204" s="8" t="s">
        <v>467</v>
      </c>
      <c r="E204" s="17">
        <v>1986</v>
      </c>
      <c r="F204" s="18"/>
      <c r="G204" s="18">
        <v>131.69999999999999</v>
      </c>
      <c r="H204" s="18">
        <v>21</v>
      </c>
      <c r="I204" s="18">
        <v>1524</v>
      </c>
      <c r="J204" s="18">
        <v>148</v>
      </c>
      <c r="K204" s="141">
        <v>46</v>
      </c>
      <c r="L204" s="19"/>
      <c r="M204" s="3"/>
      <c r="N204" s="3"/>
      <c r="O204" s="3"/>
      <c r="P204" s="3"/>
      <c r="Q204" s="3"/>
      <c r="R204" s="3"/>
      <c r="S204" s="3"/>
      <c r="T204" s="3"/>
      <c r="U204" s="3"/>
      <c r="V204" s="3"/>
      <c r="W204" s="3"/>
      <c r="X204" s="3"/>
      <c r="Y204" s="3"/>
    </row>
    <row r="205" spans="1:25" ht="14">
      <c r="A205" s="412">
        <v>202</v>
      </c>
      <c r="B205" s="15" t="s">
        <v>59</v>
      </c>
      <c r="C205" s="16" t="s">
        <v>468</v>
      </c>
      <c r="D205" s="8" t="s">
        <v>469</v>
      </c>
      <c r="E205" s="17">
        <v>1949</v>
      </c>
      <c r="F205" s="18"/>
      <c r="G205" s="18">
        <v>28.7</v>
      </c>
      <c r="H205" s="18">
        <v>3</v>
      </c>
      <c r="I205" s="18">
        <v>1524</v>
      </c>
      <c r="J205" s="18">
        <v>18</v>
      </c>
      <c r="K205" s="141">
        <v>4.8</v>
      </c>
      <c r="L205" s="19"/>
      <c r="M205" s="3"/>
      <c r="N205" s="3"/>
      <c r="O205" s="3"/>
      <c r="P205" s="3"/>
      <c r="Q205" s="3"/>
      <c r="R205" s="3"/>
      <c r="S205" s="3"/>
      <c r="T205" s="3"/>
      <c r="U205" s="3"/>
      <c r="V205" s="3"/>
      <c r="W205" s="3"/>
      <c r="X205" s="3"/>
      <c r="Y205" s="3"/>
    </row>
    <row r="206" spans="1:25" ht="14">
      <c r="A206" s="412">
        <v>203</v>
      </c>
      <c r="B206" s="15" t="s">
        <v>59</v>
      </c>
      <c r="C206" s="16" t="s">
        <v>470</v>
      </c>
      <c r="D206" s="8" t="s">
        <v>471</v>
      </c>
      <c r="E206" s="17">
        <v>1945</v>
      </c>
      <c r="F206" s="18"/>
      <c r="G206" s="18">
        <v>26.4</v>
      </c>
      <c r="H206" s="18">
        <v>3</v>
      </c>
      <c r="I206" s="18">
        <v>1524</v>
      </c>
      <c r="J206" s="18">
        <v>16</v>
      </c>
      <c r="K206" s="141">
        <v>5.4</v>
      </c>
      <c r="L206" s="19"/>
      <c r="M206" s="3"/>
      <c r="N206" s="3"/>
      <c r="O206" s="3"/>
      <c r="P206" s="3"/>
      <c r="Q206" s="3"/>
      <c r="R206" s="3"/>
      <c r="S206" s="3"/>
      <c r="T206" s="3"/>
      <c r="U206" s="3"/>
      <c r="V206" s="3"/>
      <c r="W206" s="3"/>
      <c r="X206" s="3"/>
      <c r="Y206" s="3"/>
    </row>
    <row r="207" spans="1:25" ht="14">
      <c r="A207" s="412">
        <v>204</v>
      </c>
      <c r="B207" s="15" t="s">
        <v>59</v>
      </c>
      <c r="C207" s="16" t="s">
        <v>472</v>
      </c>
      <c r="D207" s="8" t="s">
        <v>473</v>
      </c>
      <c r="E207" s="17">
        <v>1935</v>
      </c>
      <c r="F207" s="18"/>
      <c r="G207" s="18">
        <v>77.599999999999994</v>
      </c>
      <c r="H207" s="18">
        <v>4</v>
      </c>
      <c r="I207" s="18">
        <v>1524</v>
      </c>
      <c r="J207" s="18">
        <v>34</v>
      </c>
      <c r="K207" s="141">
        <v>10.8</v>
      </c>
      <c r="L207" s="19"/>
      <c r="M207" s="3"/>
      <c r="N207" s="3"/>
      <c r="O207" s="3"/>
      <c r="P207" s="3"/>
      <c r="Q207" s="3"/>
      <c r="R207" s="3"/>
      <c r="S207" s="3"/>
      <c r="T207" s="3"/>
      <c r="U207" s="3"/>
      <c r="V207" s="3"/>
      <c r="W207" s="3"/>
      <c r="X207" s="3"/>
      <c r="Y207" s="3"/>
    </row>
    <row r="208" spans="1:25" ht="14">
      <c r="A208" s="412">
        <v>205</v>
      </c>
      <c r="B208" s="15" t="s">
        <v>59</v>
      </c>
      <c r="C208" s="312" t="s">
        <v>474</v>
      </c>
      <c r="D208" s="313" t="s">
        <v>475</v>
      </c>
      <c r="E208" s="22">
        <v>1933</v>
      </c>
      <c r="F208" s="23"/>
      <c r="G208" s="23">
        <v>56.7</v>
      </c>
      <c r="H208" s="23">
        <v>4</v>
      </c>
      <c r="I208" s="23">
        <v>1524</v>
      </c>
      <c r="J208" s="23">
        <v>15</v>
      </c>
      <c r="K208" s="153"/>
      <c r="L208" s="24"/>
      <c r="M208" s="3"/>
      <c r="N208" s="3"/>
      <c r="O208" s="3"/>
      <c r="P208" s="3"/>
      <c r="Q208" s="3"/>
      <c r="R208" s="3"/>
      <c r="S208" s="3"/>
      <c r="T208" s="3"/>
      <c r="U208" s="3"/>
      <c r="V208" s="3"/>
      <c r="W208" s="3"/>
      <c r="X208" s="3"/>
      <c r="Y208" s="3"/>
    </row>
    <row r="209" spans="1:25" ht="14">
      <c r="A209" s="412">
        <v>206</v>
      </c>
      <c r="B209" s="15" t="s">
        <v>59</v>
      </c>
      <c r="C209" s="16" t="s">
        <v>476</v>
      </c>
      <c r="D209" s="8" t="s">
        <v>477</v>
      </c>
      <c r="E209" s="17">
        <v>1933</v>
      </c>
      <c r="F209" s="18"/>
      <c r="G209" s="18">
        <v>116</v>
      </c>
      <c r="H209" s="18">
        <v>12</v>
      </c>
      <c r="I209" s="18">
        <v>1524</v>
      </c>
      <c r="J209" s="18">
        <v>96</v>
      </c>
      <c r="K209" s="141"/>
      <c r="L209" s="19"/>
      <c r="M209" s="3"/>
      <c r="N209" s="3"/>
      <c r="O209" s="3"/>
      <c r="P209" s="3"/>
      <c r="Q209" s="3"/>
      <c r="R209" s="3"/>
      <c r="S209" s="3"/>
      <c r="T209" s="3"/>
      <c r="U209" s="3"/>
      <c r="V209" s="3"/>
      <c r="W209" s="3"/>
      <c r="X209" s="3"/>
      <c r="Y209" s="3"/>
    </row>
    <row r="210" spans="1:25" ht="14">
      <c r="A210" s="412">
        <v>207</v>
      </c>
      <c r="B210" s="15" t="s">
        <v>59</v>
      </c>
      <c r="C210" s="312" t="s">
        <v>478</v>
      </c>
      <c r="D210" s="47" t="s">
        <v>777</v>
      </c>
      <c r="E210" s="22">
        <v>1932</v>
      </c>
      <c r="F210" s="23"/>
      <c r="G210" s="23">
        <v>32.700000000000003</v>
      </c>
      <c r="H210" s="23">
        <v>3</v>
      </c>
      <c r="I210" s="23">
        <v>1524</v>
      </c>
      <c r="J210" s="23">
        <v>27</v>
      </c>
      <c r="K210" s="153"/>
      <c r="L210" s="24"/>
      <c r="M210" s="3"/>
      <c r="N210" s="3"/>
      <c r="O210" s="3"/>
      <c r="P210" s="3"/>
      <c r="Q210" s="3"/>
      <c r="R210" s="3"/>
      <c r="S210" s="3"/>
      <c r="T210" s="3"/>
      <c r="U210" s="3"/>
      <c r="V210" s="3"/>
      <c r="W210" s="3"/>
      <c r="X210" s="3"/>
      <c r="Y210" s="3"/>
    </row>
    <row r="211" spans="1:25" ht="14">
      <c r="A211" s="412">
        <v>208</v>
      </c>
      <c r="B211" s="15" t="s">
        <v>59</v>
      </c>
      <c r="C211" s="16" t="s">
        <v>479</v>
      </c>
      <c r="D211" s="8" t="s">
        <v>638</v>
      </c>
      <c r="E211" s="17">
        <v>1932</v>
      </c>
      <c r="F211" s="18"/>
      <c r="G211" s="18">
        <v>99</v>
      </c>
      <c r="H211" s="18">
        <v>7</v>
      </c>
      <c r="I211" s="18">
        <v>1524</v>
      </c>
      <c r="J211" s="18">
        <v>142</v>
      </c>
      <c r="K211" s="141">
        <v>10</v>
      </c>
      <c r="L211" s="19"/>
      <c r="M211" s="3"/>
      <c r="N211" s="3"/>
      <c r="O211" s="3"/>
      <c r="P211" s="3"/>
      <c r="Q211" s="3"/>
      <c r="R211" s="3"/>
      <c r="S211" s="3"/>
      <c r="T211" s="3"/>
      <c r="U211" s="3"/>
      <c r="V211" s="3"/>
      <c r="W211" s="3"/>
      <c r="X211" s="3"/>
      <c r="Y211" s="3"/>
    </row>
    <row r="212" spans="1:25" ht="14">
      <c r="A212" s="412">
        <v>209</v>
      </c>
      <c r="B212" s="15" t="s">
        <v>59</v>
      </c>
      <c r="C212" s="16" t="s">
        <v>480</v>
      </c>
      <c r="D212" s="8" t="s">
        <v>481</v>
      </c>
      <c r="E212" s="22">
        <v>1928</v>
      </c>
      <c r="F212" s="23"/>
      <c r="G212" s="23">
        <v>129</v>
      </c>
      <c r="H212" s="23">
        <v>10</v>
      </c>
      <c r="I212" s="23">
        <v>1524</v>
      </c>
      <c r="J212" s="23">
        <v>176</v>
      </c>
      <c r="K212" s="153">
        <v>63</v>
      </c>
      <c r="L212" s="24"/>
      <c r="M212" s="3"/>
      <c r="N212" s="3"/>
      <c r="O212" s="3"/>
      <c r="P212" s="3"/>
      <c r="Q212" s="3"/>
      <c r="R212" s="3"/>
      <c r="S212" s="3"/>
      <c r="T212" s="3"/>
      <c r="U212" s="3"/>
      <c r="V212" s="3"/>
      <c r="W212" s="3"/>
      <c r="X212" s="3"/>
      <c r="Y212" s="3"/>
    </row>
    <row r="213" spans="1:25" ht="14">
      <c r="A213" s="412">
        <v>210</v>
      </c>
      <c r="B213" s="15" t="s">
        <v>59</v>
      </c>
      <c r="C213" s="16" t="s">
        <v>482</v>
      </c>
      <c r="D213" s="8" t="s">
        <v>483</v>
      </c>
      <c r="E213" s="17">
        <v>1922</v>
      </c>
      <c r="F213" s="18"/>
      <c r="G213" s="18">
        <v>69.599999999999994</v>
      </c>
      <c r="H213" s="18">
        <v>6</v>
      </c>
      <c r="I213" s="18">
        <v>1524</v>
      </c>
      <c r="J213" s="18">
        <v>54</v>
      </c>
      <c r="K213" s="141">
        <v>24.3</v>
      </c>
      <c r="L213" s="19"/>
      <c r="M213" s="3"/>
      <c r="N213" s="3"/>
      <c r="O213" s="3"/>
      <c r="P213" s="3"/>
      <c r="Q213" s="3"/>
      <c r="R213" s="3"/>
      <c r="S213" s="3"/>
      <c r="T213" s="3"/>
      <c r="U213" s="3"/>
      <c r="V213" s="3"/>
      <c r="W213" s="3"/>
      <c r="X213" s="3"/>
      <c r="Y213" s="3"/>
    </row>
    <row r="214" spans="1:25" ht="14">
      <c r="A214" s="412">
        <v>211</v>
      </c>
      <c r="B214" s="15" t="s">
        <v>59</v>
      </c>
      <c r="C214" s="312" t="s">
        <v>484</v>
      </c>
      <c r="D214" s="47" t="s">
        <v>776</v>
      </c>
      <c r="E214" s="22">
        <v>1914</v>
      </c>
      <c r="F214" s="23"/>
      <c r="G214" s="23">
        <v>20</v>
      </c>
      <c r="H214" s="23">
        <v>4</v>
      </c>
      <c r="I214" s="23">
        <v>1000</v>
      </c>
      <c r="J214" s="23">
        <v>30</v>
      </c>
      <c r="K214" s="153"/>
      <c r="L214" s="24"/>
      <c r="M214" s="3"/>
      <c r="N214" s="3"/>
      <c r="O214" s="3"/>
      <c r="P214" s="3"/>
      <c r="Q214" s="3"/>
      <c r="R214" s="3"/>
      <c r="S214" s="3"/>
      <c r="T214" s="3"/>
      <c r="U214" s="3"/>
      <c r="V214" s="3"/>
      <c r="W214" s="3"/>
      <c r="X214" s="3"/>
      <c r="Y214" s="3"/>
    </row>
    <row r="215" spans="1:25" ht="14">
      <c r="A215" s="412">
        <v>212</v>
      </c>
      <c r="B215" s="15" t="s">
        <v>59</v>
      </c>
      <c r="C215" s="16" t="s">
        <v>485</v>
      </c>
      <c r="D215" s="8" t="s">
        <v>486</v>
      </c>
      <c r="E215" s="17">
        <v>1913</v>
      </c>
      <c r="F215" s="18"/>
      <c r="G215" s="18">
        <v>44.5</v>
      </c>
      <c r="H215" s="18">
        <v>6</v>
      </c>
      <c r="I215" s="18">
        <v>1000</v>
      </c>
      <c r="J215" s="18">
        <v>150</v>
      </c>
      <c r="K215" s="141">
        <v>59.1</v>
      </c>
      <c r="L215" s="19"/>
      <c r="M215" s="3"/>
      <c r="N215" s="3"/>
      <c r="O215" s="3"/>
      <c r="P215" s="3"/>
      <c r="Q215" s="3"/>
      <c r="R215" s="3"/>
      <c r="S215" s="3"/>
      <c r="T215" s="3"/>
      <c r="U215" s="3"/>
      <c r="V215" s="3"/>
      <c r="W215" s="3"/>
      <c r="X215" s="3"/>
      <c r="Y215" s="3"/>
    </row>
    <row r="216" spans="1:25" ht="14">
      <c r="A216" s="412">
        <v>213</v>
      </c>
      <c r="B216" s="15" t="s">
        <v>59</v>
      </c>
      <c r="C216" s="16" t="s">
        <v>487</v>
      </c>
      <c r="D216" s="8" t="s">
        <v>488</v>
      </c>
      <c r="E216" s="17">
        <v>1910</v>
      </c>
      <c r="F216" s="18"/>
      <c r="G216" s="18">
        <v>197.3</v>
      </c>
      <c r="H216" s="18">
        <v>13</v>
      </c>
      <c r="I216" s="18">
        <v>1524</v>
      </c>
      <c r="J216" s="18">
        <v>228</v>
      </c>
      <c r="K216" s="141">
        <v>74.5</v>
      </c>
      <c r="L216" s="19"/>
      <c r="M216" s="3"/>
      <c r="N216" s="3"/>
      <c r="O216" s="3"/>
      <c r="P216" s="3"/>
      <c r="Q216" s="3"/>
      <c r="R216" s="3"/>
      <c r="S216" s="3"/>
      <c r="T216" s="3"/>
      <c r="U216" s="3"/>
      <c r="V216" s="3"/>
      <c r="W216" s="3"/>
      <c r="X216" s="3"/>
      <c r="Y216" s="3"/>
    </row>
    <row r="217" spans="1:25" ht="14">
      <c r="A217" s="412">
        <v>214</v>
      </c>
      <c r="B217" s="15" t="s">
        <v>59</v>
      </c>
      <c r="C217" s="16" t="s">
        <v>489</v>
      </c>
      <c r="D217" s="8" t="s">
        <v>490</v>
      </c>
      <c r="E217" s="17">
        <v>1906</v>
      </c>
      <c r="F217" s="18"/>
      <c r="G217" s="18">
        <v>217.6</v>
      </c>
      <c r="H217" s="18">
        <v>13</v>
      </c>
      <c r="I217" s="18">
        <v>1524</v>
      </c>
      <c r="J217" s="18">
        <v>276</v>
      </c>
      <c r="K217" s="141">
        <v>103.8</v>
      </c>
      <c r="L217" s="19"/>
      <c r="M217" s="3"/>
      <c r="N217" s="3"/>
      <c r="O217" s="3"/>
      <c r="P217" s="3"/>
      <c r="Q217" s="3"/>
      <c r="R217" s="3"/>
      <c r="S217" s="3"/>
      <c r="T217" s="3"/>
      <c r="U217" s="3"/>
      <c r="V217" s="3"/>
      <c r="W217" s="3"/>
      <c r="X217" s="3"/>
      <c r="Y217" s="3"/>
    </row>
    <row r="218" spans="1:25" ht="14">
      <c r="A218" s="412">
        <v>215</v>
      </c>
      <c r="B218" s="15" t="s">
        <v>59</v>
      </c>
      <c r="C218" s="16" t="s">
        <v>491</v>
      </c>
      <c r="D218" s="8" t="s">
        <v>492</v>
      </c>
      <c r="E218" s="17">
        <v>1899</v>
      </c>
      <c r="F218" s="18"/>
      <c r="G218" s="18">
        <v>17.5</v>
      </c>
      <c r="H218" s="18">
        <v>1</v>
      </c>
      <c r="I218" s="18">
        <v>1000</v>
      </c>
      <c r="J218" s="18">
        <v>25</v>
      </c>
      <c r="K218" s="141">
        <v>7.8</v>
      </c>
      <c r="L218" s="19"/>
      <c r="M218" s="3"/>
      <c r="N218" s="3"/>
      <c r="O218" s="3"/>
      <c r="P218" s="3"/>
      <c r="Q218" s="3"/>
      <c r="R218" s="3"/>
      <c r="S218" s="3"/>
      <c r="T218" s="3"/>
      <c r="U218" s="3"/>
      <c r="V218" s="3"/>
      <c r="W218" s="3"/>
      <c r="X218" s="3"/>
      <c r="Y218" s="3"/>
    </row>
    <row r="219" spans="1:25" ht="14">
      <c r="A219" s="412">
        <v>216</v>
      </c>
      <c r="B219" s="15" t="s">
        <v>59</v>
      </c>
      <c r="C219" s="16" t="s">
        <v>493</v>
      </c>
      <c r="D219" s="8" t="s">
        <v>494</v>
      </c>
      <c r="E219" s="17">
        <v>1897</v>
      </c>
      <c r="F219" s="18"/>
      <c r="G219" s="18">
        <v>172.3</v>
      </c>
      <c r="H219" s="18">
        <v>13</v>
      </c>
      <c r="I219" s="18">
        <v>1524</v>
      </c>
      <c r="J219" s="18">
        <v>260</v>
      </c>
      <c r="K219" s="141">
        <v>76.3</v>
      </c>
      <c r="L219" s="19"/>
      <c r="M219" s="3"/>
      <c r="N219" s="3"/>
      <c r="O219" s="3"/>
      <c r="P219" s="3"/>
      <c r="Q219" s="3"/>
      <c r="R219" s="3"/>
      <c r="S219" s="3"/>
      <c r="T219" s="3"/>
      <c r="U219" s="3"/>
      <c r="V219" s="3"/>
      <c r="W219" s="3"/>
      <c r="X219" s="3"/>
      <c r="Y219" s="3"/>
    </row>
    <row r="220" spans="1:25" ht="14">
      <c r="A220" s="412">
        <v>217</v>
      </c>
      <c r="B220" s="15" t="s">
        <v>59</v>
      </c>
      <c r="C220" s="16" t="s">
        <v>495</v>
      </c>
      <c r="D220" s="8" t="s">
        <v>496</v>
      </c>
      <c r="E220" s="17">
        <v>1894</v>
      </c>
      <c r="F220" s="18"/>
      <c r="G220" s="18">
        <v>81.8</v>
      </c>
      <c r="H220" s="18">
        <v>8</v>
      </c>
      <c r="I220" s="18">
        <v>1000</v>
      </c>
      <c r="J220" s="18">
        <v>135</v>
      </c>
      <c r="K220" s="141">
        <v>56.5</v>
      </c>
      <c r="L220" s="19"/>
      <c r="M220" s="3"/>
      <c r="N220" s="3"/>
      <c r="O220" s="3"/>
      <c r="P220" s="3"/>
      <c r="Q220" s="3"/>
      <c r="R220" s="3"/>
      <c r="S220" s="3"/>
      <c r="T220" s="3"/>
      <c r="U220" s="3"/>
      <c r="V220" s="3"/>
      <c r="W220" s="3"/>
      <c r="X220" s="3"/>
      <c r="Y220" s="3"/>
    </row>
    <row r="221" spans="1:25" ht="14">
      <c r="A221" s="412">
        <v>218</v>
      </c>
      <c r="B221" s="15" t="s">
        <v>59</v>
      </c>
      <c r="C221" s="16" t="s">
        <v>497</v>
      </c>
      <c r="D221" s="8" t="s">
        <v>498</v>
      </c>
      <c r="E221" s="17">
        <v>1892</v>
      </c>
      <c r="F221" s="18"/>
      <c r="G221" s="18">
        <v>239.6</v>
      </c>
      <c r="H221" s="18">
        <v>22</v>
      </c>
      <c r="I221" s="18">
        <v>1524</v>
      </c>
      <c r="J221" s="18">
        <v>488</v>
      </c>
      <c r="K221" s="141">
        <v>75.599999999999994</v>
      </c>
      <c r="L221" s="19"/>
      <c r="M221" s="3"/>
      <c r="N221" s="3"/>
      <c r="O221" s="3"/>
      <c r="P221" s="3"/>
      <c r="Q221" s="3"/>
      <c r="R221" s="3"/>
      <c r="S221" s="3"/>
      <c r="T221" s="3"/>
      <c r="U221" s="3"/>
      <c r="V221" s="3"/>
      <c r="W221" s="3"/>
      <c r="X221" s="3"/>
      <c r="Y221" s="3"/>
    </row>
    <row r="222" spans="1:25" ht="14">
      <c r="A222" s="412">
        <v>219</v>
      </c>
      <c r="B222" s="15" t="s">
        <v>61</v>
      </c>
      <c r="C222" s="16" t="s">
        <v>499</v>
      </c>
      <c r="D222" s="8" t="s">
        <v>500</v>
      </c>
      <c r="E222" s="17">
        <v>2014</v>
      </c>
      <c r="F222" s="18"/>
      <c r="G222" s="18">
        <v>14</v>
      </c>
      <c r="H222" s="18">
        <v>1</v>
      </c>
      <c r="I222" s="18">
        <v>1435</v>
      </c>
      <c r="J222" s="18">
        <v>27</v>
      </c>
      <c r="K222" s="141">
        <v>2.8</v>
      </c>
      <c r="L222" s="19"/>
      <c r="M222" s="3"/>
      <c r="N222" s="3"/>
      <c r="O222" s="3"/>
      <c r="P222" s="3"/>
      <c r="Q222" s="3"/>
      <c r="R222" s="3"/>
      <c r="S222" s="3"/>
      <c r="T222" s="3"/>
      <c r="U222" s="3"/>
      <c r="V222" s="3"/>
      <c r="W222" s="3"/>
      <c r="X222" s="3"/>
      <c r="Y222" s="3"/>
    </row>
    <row r="223" spans="1:25" ht="14">
      <c r="A223" s="412">
        <v>220</v>
      </c>
      <c r="B223" s="15" t="s">
        <v>61</v>
      </c>
      <c r="C223" s="16" t="s">
        <v>501</v>
      </c>
      <c r="D223" s="8" t="s">
        <v>502</v>
      </c>
      <c r="E223" s="17">
        <v>2004</v>
      </c>
      <c r="F223" s="18"/>
      <c r="G223" s="18">
        <v>32</v>
      </c>
      <c r="H223" s="18">
        <v>2</v>
      </c>
      <c r="I223" s="18">
        <v>1435</v>
      </c>
      <c r="J223" s="18">
        <v>37</v>
      </c>
      <c r="K223" s="141">
        <v>18.7</v>
      </c>
      <c r="L223" s="19"/>
      <c r="M223" s="3"/>
      <c r="N223" s="3"/>
      <c r="O223" s="3"/>
      <c r="P223" s="3"/>
      <c r="Q223" s="3"/>
      <c r="R223" s="3"/>
      <c r="S223" s="3"/>
      <c r="T223" s="3"/>
      <c r="U223" s="3"/>
      <c r="V223" s="3"/>
      <c r="W223" s="3"/>
      <c r="X223" s="3"/>
      <c r="Y223" s="3"/>
    </row>
    <row r="224" spans="1:25" ht="14">
      <c r="A224" s="412">
        <v>221</v>
      </c>
      <c r="B224" s="15" t="s">
        <v>61</v>
      </c>
      <c r="C224" s="16" t="s">
        <v>503</v>
      </c>
      <c r="D224" s="8" t="s">
        <v>504</v>
      </c>
      <c r="E224" s="17">
        <v>2000</v>
      </c>
      <c r="F224" s="18"/>
      <c r="G224" s="18">
        <v>28</v>
      </c>
      <c r="H224" s="18">
        <v>1</v>
      </c>
      <c r="I224" s="18">
        <v>1435</v>
      </c>
      <c r="J224" s="18">
        <v>35</v>
      </c>
      <c r="K224" s="141">
        <v>27.2</v>
      </c>
      <c r="L224" s="19"/>
      <c r="M224" s="3"/>
      <c r="N224" s="3"/>
      <c r="O224" s="3"/>
      <c r="P224" s="3"/>
      <c r="Q224" s="3"/>
      <c r="R224" s="3"/>
      <c r="S224" s="3"/>
      <c r="T224" s="3"/>
      <c r="U224" s="3"/>
      <c r="V224" s="3"/>
      <c r="W224" s="3"/>
      <c r="X224" s="3"/>
      <c r="Y224" s="3"/>
    </row>
    <row r="225" spans="1:25" ht="14">
      <c r="A225" s="412">
        <v>222</v>
      </c>
      <c r="B225" s="15" t="s">
        <v>61</v>
      </c>
      <c r="C225" s="16" t="s">
        <v>505</v>
      </c>
      <c r="D225" s="8" t="s">
        <v>506</v>
      </c>
      <c r="E225" s="17">
        <v>1999</v>
      </c>
      <c r="F225" s="18"/>
      <c r="G225" s="18">
        <v>22</v>
      </c>
      <c r="H225" s="18">
        <v>1</v>
      </c>
      <c r="I225" s="18">
        <v>1435</v>
      </c>
      <c r="J225" s="18">
        <v>21</v>
      </c>
      <c r="K225" s="141">
        <v>4.7</v>
      </c>
      <c r="L225" s="19"/>
      <c r="M225" s="3"/>
      <c r="N225" s="3"/>
      <c r="O225" s="3"/>
      <c r="P225" s="3"/>
      <c r="Q225" s="3"/>
      <c r="R225" s="3"/>
      <c r="S225" s="3"/>
      <c r="T225" s="3"/>
      <c r="U225" s="3"/>
      <c r="V225" s="3"/>
      <c r="W225" s="3"/>
      <c r="X225" s="3"/>
      <c r="Y225" s="3"/>
    </row>
    <row r="226" spans="1:25" ht="14">
      <c r="A226" s="412">
        <v>223</v>
      </c>
      <c r="B226" s="15" t="s">
        <v>61</v>
      </c>
      <c r="C226" s="16" t="s">
        <v>507</v>
      </c>
      <c r="D226" s="8" t="s">
        <v>508</v>
      </c>
      <c r="E226" s="17">
        <v>1994</v>
      </c>
      <c r="F226" s="18"/>
      <c r="G226" s="18">
        <v>34.6</v>
      </c>
      <c r="H226" s="18">
        <v>4</v>
      </c>
      <c r="I226" s="18">
        <v>1435</v>
      </c>
      <c r="J226" s="18">
        <v>32</v>
      </c>
      <c r="K226" s="141">
        <v>6.9</v>
      </c>
      <c r="L226" s="19"/>
      <c r="M226" s="3"/>
      <c r="N226" s="3"/>
      <c r="O226" s="3"/>
      <c r="P226" s="3"/>
      <c r="Q226" s="3"/>
      <c r="R226" s="3"/>
      <c r="S226" s="3"/>
      <c r="T226" s="3"/>
      <c r="U226" s="3"/>
      <c r="V226" s="3"/>
      <c r="W226" s="3"/>
      <c r="X226" s="3"/>
      <c r="Y226" s="3"/>
    </row>
    <row r="227" spans="1:25" ht="14">
      <c r="A227" s="412">
        <v>224</v>
      </c>
      <c r="B227" s="15" t="s">
        <v>61</v>
      </c>
      <c r="C227" s="16" t="s">
        <v>509</v>
      </c>
      <c r="D227" s="8" t="s">
        <v>510</v>
      </c>
      <c r="E227" s="17">
        <v>1992</v>
      </c>
      <c r="F227" s="18"/>
      <c r="G227" s="18">
        <v>103</v>
      </c>
      <c r="H227" s="18">
        <v>8</v>
      </c>
      <c r="I227" s="18">
        <v>1435</v>
      </c>
      <c r="J227" s="18">
        <v>147</v>
      </c>
      <c r="K227" s="141">
        <v>26</v>
      </c>
      <c r="L227" s="19"/>
      <c r="M227" s="3"/>
      <c r="N227" s="3"/>
      <c r="O227" s="3"/>
      <c r="P227" s="3"/>
      <c r="Q227" s="3"/>
      <c r="R227" s="3"/>
      <c r="S227" s="3"/>
      <c r="T227" s="3"/>
      <c r="U227" s="3"/>
      <c r="V227" s="3"/>
      <c r="W227" s="3"/>
      <c r="X227" s="3"/>
      <c r="Y227" s="3"/>
    </row>
    <row r="228" spans="1:25" ht="14">
      <c r="A228" s="412">
        <v>225</v>
      </c>
      <c r="B228" s="15" t="s">
        <v>61</v>
      </c>
      <c r="C228" s="16" t="s">
        <v>511</v>
      </c>
      <c r="D228" s="8" t="s">
        <v>512</v>
      </c>
      <c r="E228" s="17">
        <v>1885</v>
      </c>
      <c r="F228" s="18"/>
      <c r="G228" s="18">
        <v>18</v>
      </c>
      <c r="H228" s="18">
        <v>1</v>
      </c>
      <c r="I228" s="18">
        <v>1435</v>
      </c>
      <c r="J228" s="18">
        <v>33</v>
      </c>
      <c r="K228" s="141">
        <v>4.8</v>
      </c>
      <c r="L228" s="19"/>
      <c r="M228" s="3"/>
      <c r="N228" s="3"/>
      <c r="O228" s="3"/>
      <c r="P228" s="3"/>
      <c r="Q228" s="3"/>
      <c r="R228" s="3"/>
      <c r="S228" s="3"/>
      <c r="T228" s="3"/>
      <c r="U228" s="3"/>
      <c r="V228" s="3"/>
      <c r="W228" s="3"/>
      <c r="X228" s="3"/>
      <c r="Y228" s="3"/>
    </row>
    <row r="229" spans="1:25" ht="14">
      <c r="A229" s="413">
        <v>226</v>
      </c>
      <c r="B229" s="414" t="s">
        <v>61</v>
      </c>
      <c r="C229" s="415" t="s">
        <v>513</v>
      </c>
      <c r="D229" s="254" t="s">
        <v>514</v>
      </c>
      <c r="E229" s="416">
        <v>1980</v>
      </c>
      <c r="F229" s="166"/>
      <c r="G229" s="166">
        <v>77.5</v>
      </c>
      <c r="H229" s="166">
        <v>2</v>
      </c>
      <c r="I229" s="166">
        <v>1435</v>
      </c>
      <c r="J229" s="166">
        <v>87</v>
      </c>
      <c r="K229" s="165">
        <v>24.3</v>
      </c>
      <c r="L229" s="19"/>
      <c r="M229" s="3"/>
      <c r="N229" s="3"/>
      <c r="O229" s="3"/>
      <c r="P229" s="3"/>
      <c r="Q229" s="3"/>
      <c r="R229" s="3"/>
      <c r="S229" s="3"/>
      <c r="T229" s="3"/>
      <c r="U229" s="3"/>
      <c r="V229" s="3"/>
      <c r="W229" s="3"/>
      <c r="X229" s="3"/>
      <c r="Y229" s="3"/>
    </row>
    <row r="230" spans="1:25" ht="14">
      <c r="A230" s="417" t="s">
        <v>1034</v>
      </c>
      <c r="B230" s="418">
        <f ca="1">IFERROR(__xludf.DUMMYFUNCTION("COUNTUNIQUE(B4:B229)"),30)</f>
        <v>30</v>
      </c>
      <c r="C230" s="419">
        <f>COUNTA(Table2[Місто])</f>
        <v>226</v>
      </c>
      <c r="D230" s="419">
        <f>COUNTA(Table2[City])</f>
        <v>226</v>
      </c>
      <c r="E230" s="420"/>
      <c r="F230" s="421"/>
      <c r="G230" s="421"/>
      <c r="H230" s="421"/>
      <c r="I230" s="421"/>
      <c r="J230" s="421"/>
      <c r="K230" s="422"/>
      <c r="L230" s="3"/>
      <c r="M230" s="3"/>
      <c r="N230" s="3"/>
      <c r="O230" s="3"/>
      <c r="P230" s="3"/>
      <c r="Q230" s="3"/>
      <c r="R230" s="3"/>
      <c r="S230" s="3"/>
      <c r="T230" s="3"/>
      <c r="U230" s="3"/>
      <c r="V230" s="3"/>
      <c r="W230" s="3"/>
      <c r="X230" s="3"/>
      <c r="Y230" s="3"/>
    </row>
    <row r="231" spans="1:25" ht="14">
      <c r="A231" s="39" t="s">
        <v>1132</v>
      </c>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5.75" customHeight="1">
      <c r="A895" s="3"/>
      <c r="B895" s="3"/>
      <c r="C895" s="3"/>
      <c r="D895" s="3"/>
      <c r="E895" s="3"/>
      <c r="F895" s="3"/>
      <c r="G895" s="3"/>
      <c r="H895" s="3"/>
      <c r="I895" s="3"/>
      <c r="J895" s="3"/>
      <c r="K895" s="3"/>
    </row>
  </sheetData>
  <customSheetViews>
    <customSheetView guid="{256DC287-6A4F-42F3-AF38-25F9C766921A}" filter="1" showAutoFilter="1">
      <pageMargins left="0.7" right="0.7" top="0.75" bottom="0.75" header="0.3" footer="0.3"/>
      <autoFilter ref="A3:K230" xr:uid="{A7679869-59C5-0643-8951-D50C96A1BD9D}"/>
    </customSheetView>
  </customSheetViews>
  <hyperlinks>
    <hyperlink ref="E184" r:id="rId1" location="cite_note-PANAM2014-210" xr:uid="{00000000-0004-0000-0100-000000000000}"/>
    <hyperlink ref="A1" location="Contents!A1" display="Contents" xr:uid="{86606768-689F-1242-9F84-253D95639192}"/>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849"/>
  <sheetViews>
    <sheetView workbookViewId="0">
      <selection activeCell="A30" sqref="A30:XFD30"/>
    </sheetView>
  </sheetViews>
  <sheetFormatPr baseColWidth="10" defaultColWidth="12.6640625" defaultRowHeight="15.75" customHeight="1"/>
  <cols>
    <col min="1" max="1" width="8.1640625" customWidth="1"/>
    <col min="2" max="2" width="28.6640625" customWidth="1"/>
    <col min="3" max="3" width="24.6640625" customWidth="1"/>
    <col min="4" max="4" width="18.33203125" customWidth="1"/>
    <col min="8" max="8" width="19.1640625" customWidth="1"/>
    <col min="9" max="9" width="20.33203125" customWidth="1"/>
    <col min="10" max="10" width="16.6640625" customWidth="1"/>
    <col min="16" max="16" width="14.6640625" customWidth="1"/>
  </cols>
  <sheetData>
    <row r="1" spans="1:24" ht="18">
      <c r="A1" s="322" t="s">
        <v>1004</v>
      </c>
    </row>
    <row r="2" spans="1:24" ht="23.25" customHeight="1">
      <c r="A2" s="350" t="s">
        <v>1036</v>
      </c>
      <c r="C2" s="3"/>
      <c r="D2" s="3"/>
      <c r="E2" s="3"/>
      <c r="F2" s="3"/>
      <c r="G2" s="3"/>
      <c r="H2" s="3"/>
      <c r="I2" s="3"/>
      <c r="J2" s="3"/>
      <c r="K2" s="3"/>
      <c r="L2" s="3"/>
      <c r="M2" s="3"/>
      <c r="N2" s="3"/>
      <c r="O2" s="3"/>
      <c r="P2" s="3"/>
      <c r="Q2" s="3"/>
      <c r="R2" s="3"/>
      <c r="S2" s="3"/>
      <c r="T2" s="3"/>
      <c r="U2" s="3"/>
      <c r="V2" s="3"/>
      <c r="W2" s="3"/>
      <c r="X2" s="3"/>
    </row>
    <row r="3" spans="1:24" ht="45.75" customHeight="1">
      <c r="A3" s="404" t="s">
        <v>1003</v>
      </c>
      <c r="B3" s="405" t="s">
        <v>0</v>
      </c>
      <c r="C3" s="405" t="s">
        <v>1</v>
      </c>
      <c r="D3" s="406" t="s">
        <v>1025</v>
      </c>
      <c r="E3" s="3"/>
      <c r="F3" s="3"/>
      <c r="G3" s="3"/>
      <c r="H3" s="26"/>
      <c r="I3" s="26"/>
      <c r="J3" s="26"/>
      <c r="K3" s="26"/>
      <c r="L3" s="26"/>
      <c r="M3" s="26"/>
      <c r="N3" s="26"/>
      <c r="O3" s="26"/>
      <c r="P3" s="26"/>
      <c r="Q3" s="3"/>
      <c r="R3" s="3"/>
      <c r="S3" s="3"/>
      <c r="T3" s="3"/>
      <c r="U3" s="3"/>
      <c r="V3" s="3"/>
      <c r="W3" s="3"/>
      <c r="X3" s="3"/>
    </row>
    <row r="4" spans="1:24" ht="14">
      <c r="A4" s="401">
        <v>1</v>
      </c>
      <c r="B4" s="9" t="s">
        <v>2</v>
      </c>
      <c r="C4" s="9" t="s">
        <v>3</v>
      </c>
      <c r="D4" s="246">
        <v>2</v>
      </c>
      <c r="E4" s="3"/>
      <c r="F4" s="3"/>
      <c r="G4" s="3"/>
      <c r="H4" s="26"/>
      <c r="I4" s="26"/>
      <c r="J4" s="26"/>
      <c r="K4" s="26"/>
      <c r="L4" s="26"/>
      <c r="M4" s="26"/>
      <c r="N4" s="26"/>
      <c r="O4" s="26"/>
      <c r="P4" s="26"/>
      <c r="Q4" s="3"/>
      <c r="R4" s="3"/>
      <c r="S4" s="3"/>
      <c r="T4" s="3"/>
      <c r="U4" s="3"/>
      <c r="V4" s="3"/>
      <c r="W4" s="3"/>
      <c r="X4" s="3"/>
    </row>
    <row r="5" spans="1:24" ht="14">
      <c r="A5" s="401">
        <v>2</v>
      </c>
      <c r="B5" s="9" t="s">
        <v>4</v>
      </c>
      <c r="C5" s="9" t="s">
        <v>5</v>
      </c>
      <c r="D5" s="246">
        <v>7</v>
      </c>
      <c r="E5" s="3"/>
      <c r="F5" s="3"/>
      <c r="G5" s="3"/>
      <c r="H5" s="26"/>
      <c r="I5" s="26"/>
      <c r="J5" s="26"/>
      <c r="K5" s="26"/>
      <c r="L5" s="26"/>
      <c r="M5" s="26"/>
      <c r="N5" s="26"/>
      <c r="O5" s="26"/>
      <c r="P5" s="26"/>
      <c r="Q5" s="3"/>
      <c r="R5" s="3"/>
      <c r="S5" s="3"/>
      <c r="T5" s="3"/>
      <c r="U5" s="3"/>
      <c r="V5" s="3"/>
      <c r="W5" s="3"/>
      <c r="X5" s="3"/>
    </row>
    <row r="6" spans="1:24" ht="14">
      <c r="A6" s="401">
        <v>3</v>
      </c>
      <c r="B6" s="9" t="s">
        <v>10</v>
      </c>
      <c r="C6" s="9" t="s">
        <v>11</v>
      </c>
      <c r="D6" s="246">
        <v>10</v>
      </c>
      <c r="E6" s="3"/>
      <c r="F6" s="3"/>
      <c r="G6" s="3"/>
      <c r="H6" s="26"/>
      <c r="I6" s="26"/>
      <c r="J6" s="26"/>
      <c r="K6" s="26"/>
      <c r="L6" s="26"/>
      <c r="M6" s="26"/>
      <c r="N6" s="26"/>
      <c r="O6" s="26"/>
      <c r="P6" s="26"/>
      <c r="Q6" s="3"/>
      <c r="R6" s="3"/>
      <c r="S6" s="3"/>
      <c r="T6" s="3"/>
      <c r="U6" s="3"/>
      <c r="V6" s="3"/>
      <c r="W6" s="3"/>
      <c r="X6" s="3"/>
    </row>
    <row r="7" spans="1:24" ht="14">
      <c r="A7" s="401">
        <v>4</v>
      </c>
      <c r="B7" s="9" t="s">
        <v>515</v>
      </c>
      <c r="C7" s="9" t="s">
        <v>516</v>
      </c>
      <c r="D7" s="246">
        <v>1</v>
      </c>
      <c r="E7" s="3"/>
      <c r="F7" s="3"/>
      <c r="G7" s="3"/>
      <c r="H7" s="26"/>
      <c r="I7" s="26"/>
      <c r="J7" s="26"/>
      <c r="K7" s="26"/>
      <c r="L7" s="26"/>
      <c r="M7" s="26"/>
      <c r="N7" s="26"/>
      <c r="O7" s="26"/>
      <c r="P7" s="26"/>
      <c r="Q7" s="3"/>
      <c r="R7" s="3"/>
      <c r="S7" s="3"/>
      <c r="T7" s="3"/>
      <c r="U7" s="3"/>
      <c r="V7" s="3"/>
      <c r="W7" s="3"/>
      <c r="X7" s="3"/>
    </row>
    <row r="8" spans="1:24" ht="14">
      <c r="A8" s="401">
        <v>5</v>
      </c>
      <c r="B8" s="9" t="s">
        <v>26</v>
      </c>
      <c r="C8" s="9" t="s">
        <v>27</v>
      </c>
      <c r="D8" s="246">
        <v>1</v>
      </c>
      <c r="E8" s="3"/>
      <c r="F8" s="3"/>
      <c r="G8" s="3"/>
      <c r="H8" s="26"/>
      <c r="I8" s="26"/>
      <c r="J8" s="26"/>
      <c r="K8" s="26"/>
      <c r="L8" s="26"/>
      <c r="M8" s="26"/>
      <c r="N8" s="26"/>
      <c r="O8" s="26"/>
      <c r="P8" s="26"/>
      <c r="Q8" s="3"/>
      <c r="R8" s="3"/>
      <c r="S8" s="3"/>
      <c r="T8" s="3"/>
      <c r="U8" s="3"/>
      <c r="V8" s="3"/>
      <c r="W8" s="3"/>
      <c r="X8" s="3"/>
    </row>
    <row r="9" spans="1:24" ht="14">
      <c r="A9" s="401">
        <v>6</v>
      </c>
      <c r="B9" s="9" t="s">
        <v>18</v>
      </c>
      <c r="C9" s="9" t="s">
        <v>19</v>
      </c>
      <c r="D9" s="246">
        <v>1</v>
      </c>
      <c r="E9" s="3"/>
      <c r="F9" s="3"/>
      <c r="G9" s="3"/>
      <c r="H9" s="26"/>
      <c r="I9" s="26"/>
      <c r="J9" s="26"/>
      <c r="K9" s="26"/>
      <c r="L9" s="26"/>
      <c r="M9" s="26"/>
      <c r="N9" s="26"/>
      <c r="O9" s="26"/>
      <c r="P9" s="26"/>
      <c r="Q9" s="3"/>
      <c r="R9" s="3"/>
      <c r="S9" s="3"/>
      <c r="T9" s="3"/>
      <c r="U9" s="3"/>
      <c r="V9" s="3"/>
      <c r="W9" s="3"/>
      <c r="X9" s="3"/>
    </row>
    <row r="10" spans="1:24" ht="14">
      <c r="A10" s="401">
        <v>7</v>
      </c>
      <c r="B10" s="9" t="s">
        <v>52</v>
      </c>
      <c r="C10" s="9" t="s">
        <v>53</v>
      </c>
      <c r="D10" s="246">
        <v>1</v>
      </c>
      <c r="E10" s="3"/>
      <c r="F10" s="3"/>
      <c r="G10" s="3"/>
      <c r="H10" s="26"/>
      <c r="I10" s="26"/>
      <c r="J10" s="26"/>
      <c r="K10" s="26"/>
      <c r="L10" s="26"/>
      <c r="M10" s="26"/>
      <c r="N10" s="26"/>
      <c r="O10" s="26"/>
      <c r="P10" s="26"/>
      <c r="Q10" s="3"/>
      <c r="R10" s="3"/>
      <c r="S10" s="3"/>
      <c r="T10" s="3"/>
      <c r="U10" s="3"/>
      <c r="V10" s="3"/>
      <c r="W10" s="3"/>
      <c r="X10" s="3"/>
    </row>
    <row r="11" spans="1:24" ht="14">
      <c r="A11" s="401">
        <v>8</v>
      </c>
      <c r="B11" s="9" t="s">
        <v>32</v>
      </c>
      <c r="C11" s="9" t="s">
        <v>33</v>
      </c>
      <c r="D11" s="246">
        <v>17</v>
      </c>
      <c r="E11" s="3"/>
      <c r="F11" s="3"/>
      <c r="G11" s="3"/>
      <c r="H11" s="26"/>
      <c r="I11" s="26"/>
      <c r="J11" s="26"/>
      <c r="K11" s="26"/>
      <c r="L11" s="26"/>
      <c r="M11" s="26"/>
      <c r="N11" s="26"/>
      <c r="O11" s="26"/>
      <c r="P11" s="26"/>
      <c r="Q11" s="3"/>
      <c r="R11" s="3"/>
      <c r="S11" s="3"/>
      <c r="T11" s="3"/>
      <c r="U11" s="3"/>
      <c r="V11" s="3"/>
      <c r="W11" s="3"/>
      <c r="X11" s="3"/>
    </row>
    <row r="12" spans="1:24" ht="14">
      <c r="A12" s="401">
        <v>9</v>
      </c>
      <c r="B12" s="9" t="s">
        <v>34</v>
      </c>
      <c r="C12" s="9" t="s">
        <v>35</v>
      </c>
      <c r="D12" s="246">
        <v>1</v>
      </c>
      <c r="E12" s="3"/>
      <c r="F12" s="3"/>
      <c r="G12" s="3"/>
      <c r="H12" s="26"/>
      <c r="I12" s="26"/>
      <c r="J12" s="26"/>
      <c r="K12" s="26"/>
      <c r="L12" s="26"/>
      <c r="M12" s="26"/>
      <c r="N12" s="26"/>
      <c r="O12" s="26"/>
      <c r="P12" s="26"/>
      <c r="Q12" s="3"/>
      <c r="R12" s="3"/>
      <c r="S12" s="3"/>
      <c r="T12" s="3"/>
      <c r="U12" s="3"/>
      <c r="V12" s="3"/>
      <c r="W12" s="3"/>
      <c r="X12" s="3"/>
    </row>
    <row r="13" spans="1:24" ht="14">
      <c r="A13" s="401">
        <v>10</v>
      </c>
      <c r="B13" s="9" t="s">
        <v>517</v>
      </c>
      <c r="C13" s="9" t="s">
        <v>518</v>
      </c>
      <c r="D13" s="246">
        <v>2</v>
      </c>
      <c r="E13" s="3"/>
      <c r="F13" s="3"/>
      <c r="G13" s="3"/>
      <c r="H13" s="26"/>
      <c r="I13" s="26"/>
      <c r="J13" s="26"/>
      <c r="K13" s="26"/>
      <c r="L13" s="26"/>
      <c r="M13" s="26"/>
      <c r="N13" s="26"/>
      <c r="O13" s="26"/>
      <c r="P13" s="26"/>
      <c r="Q13" s="3"/>
      <c r="R13" s="3"/>
      <c r="S13" s="3"/>
      <c r="T13" s="3"/>
      <c r="U13" s="3"/>
      <c r="V13" s="3"/>
      <c r="W13" s="3"/>
      <c r="X13" s="3"/>
    </row>
    <row r="14" spans="1:24" ht="14">
      <c r="A14" s="401">
        <v>11</v>
      </c>
      <c r="B14" s="9" t="s">
        <v>519</v>
      </c>
      <c r="C14" s="9" t="s">
        <v>520</v>
      </c>
      <c r="D14" s="246">
        <v>4</v>
      </c>
      <c r="E14" s="3"/>
      <c r="F14" s="3"/>
      <c r="G14" s="3"/>
      <c r="H14" s="26"/>
      <c r="I14" s="26"/>
      <c r="J14" s="26"/>
      <c r="K14" s="26"/>
      <c r="L14" s="26"/>
      <c r="M14" s="26"/>
      <c r="N14" s="26"/>
      <c r="O14" s="26"/>
      <c r="P14" s="26"/>
      <c r="Q14" s="3"/>
      <c r="R14" s="3"/>
      <c r="S14" s="3"/>
      <c r="T14" s="3"/>
      <c r="U14" s="3"/>
      <c r="V14" s="3"/>
      <c r="W14" s="3"/>
      <c r="X14" s="3"/>
    </row>
    <row r="15" spans="1:24" ht="14">
      <c r="A15" s="401">
        <v>12</v>
      </c>
      <c r="B15" s="9" t="s">
        <v>38</v>
      </c>
      <c r="C15" s="9" t="s">
        <v>39</v>
      </c>
      <c r="D15" s="246">
        <v>1</v>
      </c>
      <c r="E15" s="3"/>
      <c r="F15" s="3"/>
      <c r="G15" s="3"/>
      <c r="H15" s="26"/>
      <c r="I15" s="26"/>
      <c r="J15" s="26"/>
      <c r="K15" s="26"/>
      <c r="L15" s="26"/>
      <c r="M15" s="26"/>
      <c r="N15" s="26"/>
      <c r="O15" s="26"/>
      <c r="P15" s="26"/>
      <c r="Q15" s="3"/>
      <c r="R15" s="3"/>
      <c r="S15" s="3"/>
      <c r="T15" s="3"/>
      <c r="U15" s="3"/>
      <c r="V15" s="3"/>
      <c r="W15" s="3"/>
      <c r="X15" s="3"/>
    </row>
    <row r="16" spans="1:24" ht="14">
      <c r="A16" s="401">
        <v>13</v>
      </c>
      <c r="B16" s="9" t="s">
        <v>24</v>
      </c>
      <c r="C16" s="9" t="s">
        <v>25</v>
      </c>
      <c r="D16" s="246">
        <v>3</v>
      </c>
      <c r="E16" s="3"/>
      <c r="F16" s="3"/>
      <c r="G16" s="3"/>
      <c r="H16" s="26"/>
      <c r="I16" s="26"/>
      <c r="J16" s="26"/>
      <c r="K16" s="26"/>
      <c r="L16" s="26"/>
      <c r="M16" s="26"/>
      <c r="N16" s="26"/>
      <c r="O16" s="26"/>
      <c r="P16" s="26"/>
      <c r="Q16" s="3"/>
      <c r="R16" s="3"/>
      <c r="S16" s="3"/>
      <c r="T16" s="3"/>
      <c r="U16" s="3"/>
      <c r="V16" s="3"/>
      <c r="W16" s="3"/>
      <c r="X16" s="3"/>
    </row>
    <row r="17" spans="1:24" ht="14">
      <c r="A17" s="401">
        <v>14</v>
      </c>
      <c r="B17" s="9" t="s">
        <v>40</v>
      </c>
      <c r="C17" s="9" t="s">
        <v>41</v>
      </c>
      <c r="D17" s="246">
        <v>1</v>
      </c>
      <c r="E17" s="3"/>
      <c r="F17" s="3"/>
      <c r="G17" s="3"/>
      <c r="H17" s="26"/>
      <c r="I17" s="26"/>
      <c r="J17" s="26"/>
      <c r="K17" s="26"/>
      <c r="L17" s="26"/>
      <c r="M17" s="26"/>
      <c r="N17" s="26"/>
      <c r="O17" s="26"/>
      <c r="P17" s="26"/>
      <c r="Q17" s="3"/>
      <c r="R17" s="3"/>
      <c r="S17" s="3"/>
      <c r="T17" s="3"/>
      <c r="U17" s="3"/>
      <c r="V17" s="3"/>
      <c r="W17" s="3"/>
      <c r="X17" s="3"/>
    </row>
    <row r="18" spans="1:24" ht="14">
      <c r="A18" s="401">
        <v>15</v>
      </c>
      <c r="B18" s="9" t="s">
        <v>42</v>
      </c>
      <c r="C18" s="9" t="s">
        <v>43</v>
      </c>
      <c r="D18" s="246">
        <v>3</v>
      </c>
      <c r="E18" s="3"/>
      <c r="F18" s="3"/>
      <c r="G18" s="3"/>
      <c r="H18" s="26"/>
      <c r="I18" s="26"/>
      <c r="J18" s="26"/>
      <c r="K18" s="26"/>
      <c r="L18" s="26"/>
      <c r="M18" s="26"/>
      <c r="N18" s="26"/>
      <c r="O18" s="26"/>
      <c r="P18" s="26"/>
      <c r="Q18" s="3"/>
      <c r="R18" s="3"/>
      <c r="S18" s="3"/>
      <c r="T18" s="3"/>
      <c r="U18" s="3"/>
      <c r="V18" s="3"/>
      <c r="W18" s="3"/>
      <c r="X18" s="3"/>
    </row>
    <row r="19" spans="1:24" ht="14">
      <c r="A19" s="401">
        <v>16</v>
      </c>
      <c r="B19" s="9" t="s">
        <v>44</v>
      </c>
      <c r="C19" s="9" t="s">
        <v>45</v>
      </c>
      <c r="D19" s="246">
        <v>1</v>
      </c>
      <c r="E19" s="3"/>
      <c r="F19" s="3"/>
      <c r="G19" s="3"/>
      <c r="H19" s="26"/>
      <c r="I19" s="26"/>
      <c r="J19" s="26"/>
      <c r="K19" s="26"/>
      <c r="L19" s="26"/>
      <c r="M19" s="26"/>
      <c r="N19" s="26"/>
      <c r="O19" s="26"/>
      <c r="P19" s="26"/>
      <c r="Q19" s="3"/>
      <c r="R19" s="3"/>
      <c r="S19" s="3"/>
      <c r="T19" s="3"/>
      <c r="U19" s="3"/>
      <c r="V19" s="3"/>
      <c r="W19" s="3"/>
      <c r="X19" s="3"/>
    </row>
    <row r="20" spans="1:24" ht="14">
      <c r="A20" s="401">
        <v>17</v>
      </c>
      <c r="B20" s="9" t="s">
        <v>46</v>
      </c>
      <c r="C20" s="9" t="s">
        <v>47</v>
      </c>
      <c r="D20" s="246">
        <v>10</v>
      </c>
      <c r="E20" s="3"/>
      <c r="F20" s="3"/>
      <c r="G20" s="3"/>
      <c r="H20" s="26"/>
      <c r="I20" s="26"/>
      <c r="J20" s="26"/>
      <c r="K20" s="26"/>
      <c r="L20" s="26"/>
      <c r="M20" s="26"/>
      <c r="N20" s="26"/>
      <c r="O20" s="26"/>
      <c r="P20" s="26"/>
      <c r="Q20" s="3"/>
      <c r="R20" s="3"/>
      <c r="S20" s="3"/>
      <c r="T20" s="3"/>
      <c r="U20" s="3"/>
      <c r="V20" s="3"/>
      <c r="W20" s="3"/>
      <c r="X20" s="3"/>
    </row>
    <row r="21" spans="1:24" ht="14">
      <c r="A21" s="401">
        <v>18</v>
      </c>
      <c r="B21" s="9" t="s">
        <v>48</v>
      </c>
      <c r="C21" s="9" t="s">
        <v>49</v>
      </c>
      <c r="D21" s="246">
        <v>1</v>
      </c>
      <c r="E21" s="3"/>
      <c r="F21" s="3"/>
      <c r="G21" s="3"/>
      <c r="H21" s="26"/>
      <c r="I21" s="26"/>
      <c r="J21" s="26"/>
      <c r="K21" s="26"/>
      <c r="L21" s="26"/>
      <c r="M21" s="26"/>
      <c r="N21" s="26"/>
      <c r="O21" s="26"/>
      <c r="P21" s="26"/>
      <c r="Q21" s="3"/>
      <c r="R21" s="3"/>
      <c r="S21" s="3"/>
      <c r="T21" s="3"/>
      <c r="U21" s="3"/>
      <c r="V21" s="3"/>
      <c r="W21" s="3"/>
      <c r="X21" s="3"/>
    </row>
    <row r="22" spans="1:24" ht="14">
      <c r="A22" s="401">
        <v>19</v>
      </c>
      <c r="B22" s="9" t="s">
        <v>50</v>
      </c>
      <c r="C22" s="9" t="s">
        <v>51</v>
      </c>
      <c r="D22" s="246">
        <v>4</v>
      </c>
      <c r="E22" s="3"/>
      <c r="F22" s="3"/>
      <c r="G22" s="3"/>
      <c r="H22" s="26"/>
      <c r="I22" s="26"/>
      <c r="J22" s="26"/>
      <c r="K22" s="26"/>
      <c r="L22" s="26"/>
      <c r="M22" s="26"/>
      <c r="N22" s="26"/>
      <c r="O22" s="26"/>
      <c r="P22" s="26"/>
      <c r="Q22" s="3"/>
      <c r="R22" s="3"/>
      <c r="S22" s="3"/>
      <c r="T22" s="3"/>
      <c r="U22" s="3"/>
      <c r="V22" s="3"/>
      <c r="W22" s="3"/>
      <c r="X22" s="3"/>
    </row>
    <row r="23" spans="1:24" ht="14">
      <c r="A23" s="401">
        <v>20</v>
      </c>
      <c r="B23" s="9" t="s">
        <v>28</v>
      </c>
      <c r="C23" s="9" t="s">
        <v>29</v>
      </c>
      <c r="D23" s="246">
        <v>3</v>
      </c>
      <c r="E23" s="3"/>
      <c r="F23" s="3"/>
      <c r="G23" s="3"/>
      <c r="H23" s="26"/>
      <c r="I23" s="26"/>
      <c r="J23" s="26"/>
      <c r="K23" s="26"/>
      <c r="L23" s="26"/>
      <c r="M23" s="26"/>
      <c r="N23" s="26"/>
      <c r="O23" s="26"/>
      <c r="P23" s="26"/>
      <c r="Q23" s="3"/>
      <c r="R23" s="3"/>
      <c r="S23" s="3"/>
      <c r="T23" s="3"/>
      <c r="U23" s="3"/>
      <c r="V23" s="3"/>
      <c r="W23" s="3"/>
      <c r="X23" s="3"/>
    </row>
    <row r="24" spans="1:24" ht="14">
      <c r="A24" s="401">
        <v>21</v>
      </c>
      <c r="B24" s="27" t="s">
        <v>58</v>
      </c>
      <c r="C24" s="27" t="s">
        <v>59</v>
      </c>
      <c r="D24" s="423">
        <v>41</v>
      </c>
      <c r="E24" s="10"/>
      <c r="F24" s="3"/>
      <c r="G24" s="3"/>
      <c r="H24" s="26"/>
      <c r="I24" s="26"/>
      <c r="J24" s="26"/>
      <c r="K24" s="26"/>
      <c r="L24" s="26"/>
      <c r="M24" s="26"/>
      <c r="N24" s="26"/>
      <c r="O24" s="26"/>
      <c r="P24" s="26"/>
      <c r="Q24" s="3"/>
      <c r="R24" s="3"/>
      <c r="S24" s="3"/>
      <c r="T24" s="3"/>
      <c r="U24" s="3"/>
      <c r="V24" s="3"/>
      <c r="W24" s="3"/>
      <c r="X24" s="3"/>
    </row>
    <row r="25" spans="1:24" ht="14">
      <c r="A25" s="401">
        <v>22</v>
      </c>
      <c r="B25" s="9" t="s">
        <v>22</v>
      </c>
      <c r="C25" s="9" t="s">
        <v>23</v>
      </c>
      <c r="D25" s="246">
        <v>3</v>
      </c>
      <c r="E25" s="3"/>
      <c r="F25" s="3"/>
      <c r="G25" s="3"/>
      <c r="H25" s="26"/>
      <c r="I25" s="26"/>
      <c r="J25" s="26"/>
      <c r="K25" s="26"/>
      <c r="L25" s="26"/>
      <c r="M25" s="26"/>
      <c r="N25" s="26"/>
      <c r="O25" s="26"/>
      <c r="P25" s="26"/>
      <c r="Q25" s="3"/>
      <c r="R25" s="3"/>
      <c r="S25" s="3"/>
      <c r="T25" s="3"/>
      <c r="U25" s="3"/>
      <c r="V25" s="3"/>
      <c r="W25" s="3"/>
      <c r="X25" s="3"/>
    </row>
    <row r="26" spans="1:24" ht="14">
      <c r="A26" s="401">
        <v>23</v>
      </c>
      <c r="B26" s="9" t="s">
        <v>14</v>
      </c>
      <c r="C26" s="9" t="s">
        <v>15</v>
      </c>
      <c r="D26" s="246">
        <v>14</v>
      </c>
      <c r="E26" s="3"/>
      <c r="F26" s="3"/>
      <c r="G26" s="3"/>
      <c r="H26" s="26"/>
      <c r="I26" s="26"/>
      <c r="J26" s="26"/>
      <c r="K26" s="26"/>
      <c r="L26" s="26"/>
      <c r="M26" s="26"/>
      <c r="N26" s="26"/>
      <c r="O26" s="26"/>
      <c r="P26" s="26"/>
      <c r="Q26" s="3"/>
      <c r="R26" s="3"/>
      <c r="S26" s="3"/>
      <c r="T26" s="3"/>
      <c r="U26" s="3"/>
      <c r="V26" s="3"/>
      <c r="W26" s="3"/>
      <c r="X26" s="3"/>
    </row>
    <row r="27" spans="1:24" ht="14">
      <c r="A27" s="401">
        <v>24</v>
      </c>
      <c r="B27" s="9" t="s">
        <v>56</v>
      </c>
      <c r="C27" s="9" t="s">
        <v>57</v>
      </c>
      <c r="D27" s="246">
        <v>13</v>
      </c>
      <c r="E27" s="3"/>
      <c r="F27" s="3"/>
      <c r="G27" s="3"/>
      <c r="H27" s="26"/>
      <c r="I27" s="26"/>
      <c r="J27" s="26"/>
      <c r="K27" s="26"/>
      <c r="L27" s="26"/>
      <c r="M27" s="26"/>
      <c r="N27" s="26"/>
      <c r="O27" s="26"/>
      <c r="P27" s="26"/>
      <c r="Q27" s="3"/>
      <c r="R27" s="3"/>
      <c r="S27" s="3"/>
      <c r="T27" s="3"/>
      <c r="U27" s="3"/>
      <c r="V27" s="3"/>
      <c r="W27" s="3"/>
      <c r="X27" s="3"/>
    </row>
    <row r="28" spans="1:24" ht="14">
      <c r="A28" s="407">
        <v>25</v>
      </c>
      <c r="B28" s="424" t="s">
        <v>54</v>
      </c>
      <c r="C28" s="424" t="s">
        <v>55</v>
      </c>
      <c r="D28" s="255">
        <v>1</v>
      </c>
      <c r="E28" s="3"/>
      <c r="F28" s="3"/>
      <c r="G28" s="3"/>
      <c r="H28" s="26"/>
      <c r="I28" s="26"/>
      <c r="J28" s="26"/>
      <c r="K28" s="26"/>
      <c r="L28" s="26"/>
      <c r="M28" s="26"/>
      <c r="N28" s="26"/>
      <c r="O28" s="26"/>
      <c r="P28" s="26"/>
      <c r="Q28" s="3"/>
      <c r="R28" s="3"/>
      <c r="S28" s="3"/>
      <c r="T28" s="3"/>
      <c r="U28" s="3"/>
      <c r="V28" s="3"/>
      <c r="W28" s="3"/>
      <c r="X28" s="3"/>
    </row>
    <row r="29" spans="1:24" ht="14">
      <c r="A29" s="409" t="s">
        <v>1034</v>
      </c>
      <c r="B29" s="425">
        <f>COUNTA(Table3[Країна])</f>
        <v>25</v>
      </c>
      <c r="C29" s="425">
        <f>COUNTA(Table3[Country])</f>
        <v>25</v>
      </c>
      <c r="D29" s="426">
        <f>SUBTOTAL(109,Table3[Number of cities])</f>
        <v>146</v>
      </c>
      <c r="E29" s="3"/>
      <c r="F29" s="3"/>
      <c r="G29" s="3"/>
      <c r="H29" s="26"/>
      <c r="I29" s="26"/>
      <c r="J29" s="26"/>
      <c r="K29" s="26"/>
      <c r="L29" s="26"/>
      <c r="M29" s="26"/>
      <c r="N29" s="26"/>
      <c r="O29" s="26"/>
      <c r="P29" s="26"/>
      <c r="Q29" s="3"/>
      <c r="R29" s="3"/>
      <c r="S29" s="3"/>
      <c r="T29" s="3"/>
      <c r="U29" s="3"/>
      <c r="V29" s="3"/>
      <c r="W29" s="3"/>
      <c r="X29" s="3"/>
    </row>
    <row r="30" spans="1:24" ht="14">
      <c r="A30" s="3"/>
      <c r="B30" s="3" t="s">
        <v>1037</v>
      </c>
      <c r="C30" s="3"/>
      <c r="D30" s="10"/>
      <c r="E30" s="3"/>
      <c r="F30" s="3"/>
      <c r="G30" s="3"/>
      <c r="H30" s="26"/>
      <c r="I30" s="26"/>
      <c r="J30" s="26"/>
      <c r="K30" s="26"/>
      <c r="L30" s="26"/>
      <c r="M30" s="26"/>
      <c r="N30" s="26"/>
      <c r="O30" s="26"/>
      <c r="P30" s="26"/>
      <c r="Q30" s="3"/>
      <c r="R30" s="3"/>
      <c r="S30" s="3"/>
      <c r="T30" s="3"/>
      <c r="U30" s="3"/>
      <c r="V30" s="3"/>
      <c r="W30" s="3"/>
      <c r="X30" s="3"/>
    </row>
    <row r="31" spans="1:24" ht="14">
      <c r="A31" s="3"/>
      <c r="B31" s="28" t="s">
        <v>521</v>
      </c>
      <c r="C31" s="3"/>
      <c r="D31" s="3"/>
      <c r="E31" s="3"/>
      <c r="F31" s="3"/>
      <c r="G31" s="3"/>
      <c r="H31" s="26"/>
      <c r="I31" s="26"/>
      <c r="J31" s="26"/>
      <c r="K31" s="26"/>
      <c r="L31" s="26"/>
      <c r="M31" s="26"/>
      <c r="N31" s="26"/>
      <c r="O31" s="26"/>
      <c r="P31" s="26"/>
      <c r="Q31" s="3"/>
      <c r="R31" s="3"/>
      <c r="S31" s="3"/>
      <c r="T31" s="3"/>
      <c r="U31" s="3"/>
      <c r="V31" s="3"/>
      <c r="W31" s="3"/>
      <c r="X31" s="3"/>
    </row>
    <row r="32" spans="1:24" ht="14">
      <c r="A32" s="3"/>
      <c r="B32" s="28" t="s">
        <v>522</v>
      </c>
      <c r="C32" s="3"/>
      <c r="D32" s="3"/>
      <c r="E32" s="3"/>
      <c r="F32" s="3"/>
      <c r="G32" s="3"/>
      <c r="H32" s="3"/>
      <c r="I32" s="3"/>
      <c r="J32" s="3"/>
      <c r="K32" s="3"/>
      <c r="L32" s="3"/>
      <c r="M32" s="3"/>
      <c r="N32" s="3"/>
      <c r="O32" s="3"/>
      <c r="P32" s="3"/>
      <c r="Q32" s="3"/>
      <c r="R32" s="3"/>
      <c r="S32" s="3"/>
      <c r="T32" s="3"/>
      <c r="U32" s="3"/>
      <c r="V32" s="3"/>
      <c r="W32" s="3"/>
      <c r="X32" s="3"/>
    </row>
    <row r="33" spans="1:24" ht="14">
      <c r="A33" s="3"/>
      <c r="B33" s="3" t="s">
        <v>1038</v>
      </c>
      <c r="C33" s="3"/>
      <c r="D33" s="3"/>
      <c r="E33" s="3"/>
      <c r="F33" s="3"/>
      <c r="G33" s="3"/>
      <c r="H33" s="3"/>
      <c r="I33" s="3"/>
      <c r="J33" s="3"/>
      <c r="K33" s="3"/>
      <c r="L33" s="3"/>
      <c r="M33" s="3"/>
      <c r="N33" s="3"/>
      <c r="O33" s="3"/>
      <c r="P33" s="3"/>
      <c r="Q33" s="3"/>
      <c r="R33" s="3"/>
      <c r="S33" s="3"/>
      <c r="T33" s="3"/>
      <c r="U33" s="3"/>
      <c r="V33" s="3"/>
      <c r="W33" s="3"/>
      <c r="X33" s="3"/>
    </row>
    <row r="34" spans="1:24" ht="14">
      <c r="A34" s="3"/>
      <c r="B34" s="311" t="s">
        <v>999</v>
      </c>
      <c r="C34" s="3"/>
      <c r="D34" s="3"/>
      <c r="E34" s="3"/>
      <c r="F34" s="3"/>
      <c r="G34" s="3"/>
      <c r="H34" s="3"/>
      <c r="I34" s="3"/>
      <c r="J34" s="3"/>
      <c r="K34" s="3"/>
      <c r="L34" s="3"/>
      <c r="M34" s="3"/>
      <c r="N34" s="3"/>
      <c r="O34" s="3"/>
      <c r="P34" s="3"/>
      <c r="Q34" s="3"/>
      <c r="R34" s="3"/>
      <c r="S34" s="3"/>
      <c r="T34" s="3"/>
      <c r="U34" s="3"/>
      <c r="V34" s="3"/>
      <c r="W34" s="3"/>
      <c r="X34" s="3"/>
    </row>
    <row r="35" spans="1:24" ht="14">
      <c r="A35" s="3"/>
      <c r="C35" s="3"/>
      <c r="D35" s="3"/>
      <c r="E35" s="3"/>
      <c r="F35" s="3"/>
      <c r="G35" s="3"/>
      <c r="H35" s="3"/>
      <c r="I35" s="3"/>
      <c r="J35" s="3"/>
      <c r="K35" s="3"/>
      <c r="L35" s="3"/>
      <c r="M35" s="3"/>
      <c r="N35" s="3"/>
      <c r="O35" s="3"/>
      <c r="P35" s="3"/>
      <c r="Q35" s="3"/>
      <c r="R35" s="3"/>
      <c r="S35" s="3"/>
      <c r="T35" s="3"/>
      <c r="U35" s="3"/>
      <c r="V35" s="3"/>
      <c r="W35" s="3"/>
      <c r="X35" s="3"/>
    </row>
    <row r="36" spans="1:24" ht="14">
      <c r="A36" s="3"/>
      <c r="C36" s="3"/>
      <c r="D36" s="3"/>
      <c r="E36" s="3"/>
      <c r="F36" s="3"/>
      <c r="G36" s="3"/>
      <c r="H36" s="3"/>
      <c r="I36" s="3"/>
      <c r="J36" s="3"/>
      <c r="K36" s="3"/>
      <c r="L36" s="3"/>
      <c r="M36" s="3"/>
      <c r="N36" s="3"/>
      <c r="O36" s="3"/>
      <c r="P36" s="3"/>
      <c r="Q36" s="3"/>
      <c r="R36" s="3"/>
      <c r="S36" s="3"/>
      <c r="T36" s="3"/>
      <c r="U36" s="3"/>
      <c r="V36" s="3"/>
      <c r="W36" s="3"/>
      <c r="X36" s="3"/>
    </row>
    <row r="37" spans="1:24" ht="14">
      <c r="A37" s="3"/>
      <c r="C37" s="3"/>
      <c r="D37" s="3"/>
      <c r="E37" s="3"/>
      <c r="F37" s="3"/>
      <c r="G37" s="3"/>
      <c r="H37" s="3"/>
      <c r="I37" s="3"/>
      <c r="J37" s="3"/>
      <c r="K37" s="3"/>
      <c r="L37" s="3"/>
      <c r="M37" s="3"/>
      <c r="N37" s="3"/>
      <c r="O37" s="3"/>
      <c r="P37" s="3"/>
      <c r="Q37" s="3"/>
      <c r="R37" s="3"/>
      <c r="S37" s="3"/>
      <c r="T37" s="3"/>
      <c r="U37" s="3"/>
      <c r="V37" s="3"/>
      <c r="W37" s="3"/>
      <c r="X37" s="3"/>
    </row>
    <row r="38" spans="1:24" ht="14">
      <c r="A38" s="3"/>
      <c r="B38" s="3"/>
      <c r="C38" s="3"/>
      <c r="D38" s="3"/>
      <c r="E38" s="3"/>
      <c r="F38" s="3"/>
      <c r="G38" s="3"/>
      <c r="H38" s="3"/>
      <c r="I38" s="3"/>
      <c r="J38" s="3"/>
      <c r="K38" s="3"/>
      <c r="L38" s="3"/>
      <c r="M38" s="3"/>
      <c r="N38" s="3"/>
      <c r="O38" s="3"/>
      <c r="P38" s="3"/>
      <c r="Q38" s="3"/>
      <c r="R38" s="3"/>
      <c r="S38" s="3"/>
      <c r="T38" s="3"/>
      <c r="U38" s="3"/>
      <c r="V38" s="3"/>
      <c r="W38" s="3"/>
      <c r="X38" s="3"/>
    </row>
    <row r="39" spans="1:24" ht="14">
      <c r="A39" s="3"/>
      <c r="B39" s="3"/>
      <c r="C39" s="3"/>
      <c r="D39" s="3"/>
      <c r="E39" s="3"/>
      <c r="F39" s="3"/>
      <c r="G39" s="3"/>
      <c r="H39" s="3"/>
      <c r="I39" s="3"/>
      <c r="J39" s="3"/>
      <c r="K39" s="3"/>
      <c r="L39" s="3"/>
      <c r="M39" s="3"/>
      <c r="N39" s="3"/>
      <c r="O39" s="3"/>
      <c r="P39" s="3"/>
      <c r="Q39" s="3"/>
      <c r="R39" s="3"/>
      <c r="S39" s="3"/>
      <c r="T39" s="3"/>
      <c r="U39" s="3"/>
      <c r="V39" s="3"/>
      <c r="W39" s="3"/>
      <c r="X39" s="3"/>
    </row>
    <row r="40" spans="1:24" ht="14">
      <c r="A40" s="3"/>
      <c r="B40" s="3"/>
      <c r="C40" s="3"/>
      <c r="D40" s="3"/>
      <c r="E40" s="3"/>
      <c r="F40" s="3"/>
      <c r="G40" s="3"/>
      <c r="H40" s="3"/>
      <c r="I40" s="3"/>
      <c r="J40" s="3"/>
      <c r="K40" s="3"/>
      <c r="L40" s="3"/>
      <c r="M40" s="3"/>
      <c r="N40" s="3"/>
      <c r="O40" s="3"/>
      <c r="P40" s="3"/>
      <c r="Q40" s="3"/>
      <c r="R40" s="3"/>
      <c r="S40" s="3"/>
      <c r="T40" s="3"/>
      <c r="U40" s="3"/>
      <c r="V40" s="3"/>
      <c r="W40" s="3"/>
      <c r="X40" s="3"/>
    </row>
    <row r="41" spans="1:24" ht="14">
      <c r="A41" s="3"/>
      <c r="B41" s="3"/>
      <c r="C41" s="3"/>
      <c r="D41" s="3"/>
      <c r="E41" s="3"/>
      <c r="F41" s="3"/>
      <c r="G41" s="3"/>
      <c r="H41" s="3"/>
      <c r="I41" s="3"/>
      <c r="J41" s="3"/>
      <c r="K41" s="3"/>
      <c r="L41" s="3"/>
      <c r="M41" s="3"/>
      <c r="N41" s="3"/>
      <c r="O41" s="3"/>
      <c r="P41" s="3"/>
      <c r="Q41" s="3"/>
      <c r="R41" s="3"/>
      <c r="S41" s="3"/>
      <c r="T41" s="3"/>
      <c r="U41" s="3"/>
      <c r="V41" s="3"/>
      <c r="W41" s="3"/>
      <c r="X41" s="3"/>
    </row>
    <row r="42" spans="1:24" ht="14">
      <c r="A42" s="3"/>
      <c r="B42" s="3"/>
      <c r="C42" s="3"/>
      <c r="D42" s="3"/>
      <c r="E42" s="3"/>
      <c r="F42" s="3"/>
      <c r="G42" s="3"/>
      <c r="H42" s="3"/>
      <c r="I42" s="3"/>
      <c r="J42" s="3"/>
      <c r="K42" s="3"/>
      <c r="L42" s="3"/>
      <c r="M42" s="3"/>
      <c r="N42" s="3"/>
      <c r="O42" s="3"/>
      <c r="P42" s="3"/>
      <c r="Q42" s="3"/>
      <c r="R42" s="3"/>
      <c r="S42" s="3"/>
      <c r="T42" s="3"/>
      <c r="U42" s="3"/>
      <c r="V42" s="3"/>
      <c r="W42" s="3"/>
      <c r="X42" s="3"/>
    </row>
    <row r="43" spans="1:24" ht="14">
      <c r="A43" s="3"/>
      <c r="B43" s="3"/>
      <c r="C43" s="3"/>
      <c r="D43" s="3"/>
      <c r="E43" s="3"/>
      <c r="F43" s="3"/>
      <c r="G43" s="3"/>
      <c r="H43" s="3"/>
      <c r="I43" s="3"/>
      <c r="J43" s="3"/>
      <c r="K43" s="3"/>
      <c r="L43" s="3"/>
      <c r="M43" s="3"/>
      <c r="N43" s="3"/>
      <c r="O43" s="3"/>
      <c r="P43" s="3"/>
      <c r="Q43" s="3"/>
      <c r="R43" s="3"/>
      <c r="S43" s="3"/>
      <c r="T43" s="3"/>
      <c r="U43" s="3"/>
      <c r="V43" s="3"/>
      <c r="W43" s="3"/>
      <c r="X43" s="3"/>
    </row>
    <row r="44" spans="1:24" ht="14">
      <c r="A44" s="3"/>
      <c r="B44" s="3"/>
      <c r="C44" s="3"/>
      <c r="D44" s="3"/>
      <c r="E44" s="3"/>
      <c r="F44" s="3"/>
      <c r="G44" s="3"/>
      <c r="H44" s="3"/>
      <c r="I44" s="3"/>
      <c r="J44" s="3"/>
      <c r="K44" s="3"/>
      <c r="L44" s="3"/>
      <c r="M44" s="3"/>
      <c r="N44" s="3"/>
      <c r="O44" s="3"/>
      <c r="P44" s="3"/>
      <c r="Q44" s="3"/>
      <c r="R44" s="3"/>
      <c r="S44" s="3"/>
      <c r="T44" s="3"/>
      <c r="U44" s="3"/>
      <c r="V44" s="3"/>
      <c r="W44" s="3"/>
      <c r="X44" s="3"/>
    </row>
    <row r="45" spans="1:24" ht="14">
      <c r="A45" s="3"/>
      <c r="B45" s="3"/>
      <c r="C45" s="3"/>
      <c r="D45" s="3"/>
      <c r="E45" s="3"/>
      <c r="F45" s="3"/>
      <c r="G45" s="3"/>
      <c r="H45" s="3"/>
      <c r="I45" s="3"/>
      <c r="J45" s="3"/>
      <c r="K45" s="3"/>
      <c r="L45" s="3"/>
      <c r="M45" s="3"/>
      <c r="N45" s="3"/>
      <c r="O45" s="3"/>
      <c r="P45" s="3"/>
      <c r="Q45" s="3"/>
      <c r="R45" s="3"/>
      <c r="S45" s="3"/>
      <c r="T45" s="3"/>
      <c r="U45" s="3"/>
      <c r="V45" s="3"/>
      <c r="W45" s="3"/>
      <c r="X45" s="3"/>
    </row>
    <row r="46" spans="1:24" ht="14">
      <c r="A46" s="3"/>
      <c r="B46" s="3"/>
      <c r="C46" s="3"/>
      <c r="D46" s="3"/>
      <c r="E46" s="3"/>
      <c r="F46" s="3"/>
      <c r="G46" s="3"/>
      <c r="H46" s="3"/>
      <c r="I46" s="3"/>
      <c r="J46" s="3"/>
      <c r="K46" s="3"/>
      <c r="L46" s="3"/>
      <c r="M46" s="3"/>
      <c r="N46" s="3"/>
      <c r="O46" s="3"/>
      <c r="P46" s="3"/>
      <c r="Q46" s="3"/>
      <c r="R46" s="3"/>
      <c r="S46" s="3"/>
      <c r="T46" s="3"/>
      <c r="U46" s="3"/>
      <c r="V46" s="3"/>
      <c r="W46" s="3"/>
      <c r="X46" s="3"/>
    </row>
    <row r="47" spans="1:24" ht="14">
      <c r="A47" s="3"/>
      <c r="B47" s="3"/>
      <c r="C47" s="3"/>
      <c r="D47" s="3"/>
      <c r="E47" s="3"/>
      <c r="F47" s="3"/>
      <c r="G47" s="3"/>
      <c r="H47" s="3"/>
      <c r="I47" s="3"/>
      <c r="J47" s="3"/>
      <c r="K47" s="3"/>
      <c r="L47" s="3"/>
      <c r="M47" s="3"/>
      <c r="N47" s="3"/>
      <c r="O47" s="3"/>
      <c r="P47" s="3"/>
      <c r="Q47" s="3"/>
      <c r="R47" s="3"/>
      <c r="S47" s="3"/>
      <c r="T47" s="3"/>
      <c r="U47" s="3"/>
      <c r="V47" s="3"/>
      <c r="W47" s="3"/>
      <c r="X47" s="3"/>
    </row>
    <row r="48" spans="1:24" ht="14">
      <c r="A48" s="3"/>
      <c r="B48" s="3"/>
      <c r="C48" s="3"/>
      <c r="D48" s="3"/>
      <c r="E48" s="3"/>
      <c r="F48" s="3"/>
      <c r="G48" s="3"/>
      <c r="H48" s="3"/>
      <c r="I48" s="3"/>
      <c r="J48" s="3"/>
      <c r="K48" s="3"/>
      <c r="L48" s="3"/>
      <c r="M48" s="3"/>
      <c r="N48" s="3"/>
      <c r="O48" s="3"/>
      <c r="P48" s="3"/>
      <c r="Q48" s="3"/>
      <c r="R48" s="3"/>
      <c r="S48" s="3"/>
      <c r="T48" s="3"/>
      <c r="U48" s="3"/>
      <c r="V48" s="3"/>
      <c r="W48" s="3"/>
      <c r="X48" s="3"/>
    </row>
    <row r="49" spans="1:24" ht="14">
      <c r="A49" s="3"/>
      <c r="B49" s="3"/>
      <c r="C49" s="3"/>
      <c r="D49" s="3"/>
      <c r="E49" s="3"/>
      <c r="F49" s="3"/>
      <c r="G49" s="3"/>
      <c r="H49" s="3"/>
      <c r="I49" s="3"/>
      <c r="J49" s="3"/>
      <c r="K49" s="3"/>
      <c r="L49" s="3"/>
      <c r="M49" s="3"/>
      <c r="N49" s="3"/>
      <c r="O49" s="3"/>
      <c r="P49" s="3"/>
      <c r="Q49" s="3"/>
      <c r="R49" s="3"/>
      <c r="S49" s="3"/>
      <c r="T49" s="3"/>
      <c r="U49" s="3"/>
      <c r="V49" s="3"/>
      <c r="W49" s="3"/>
      <c r="X49" s="3"/>
    </row>
    <row r="50" spans="1:24" ht="14">
      <c r="A50" s="3"/>
      <c r="B50" s="3"/>
      <c r="C50" s="3"/>
      <c r="D50" s="3"/>
      <c r="E50" s="3"/>
      <c r="F50" s="3"/>
      <c r="G50" s="3"/>
      <c r="H50" s="3"/>
      <c r="I50" s="3"/>
      <c r="J50" s="3"/>
      <c r="K50" s="3"/>
      <c r="L50" s="3"/>
      <c r="M50" s="3"/>
      <c r="N50" s="3"/>
      <c r="O50" s="3"/>
      <c r="P50" s="3"/>
      <c r="Q50" s="3"/>
      <c r="R50" s="3"/>
      <c r="S50" s="3"/>
      <c r="T50" s="3"/>
      <c r="U50" s="3"/>
      <c r="V50" s="3"/>
      <c r="W50" s="3"/>
      <c r="X50" s="3"/>
    </row>
    <row r="51" spans="1:24" ht="14">
      <c r="A51" s="3"/>
      <c r="B51" s="3"/>
      <c r="C51" s="3"/>
      <c r="D51" s="3"/>
      <c r="E51" s="3"/>
      <c r="F51" s="3"/>
      <c r="G51" s="3"/>
      <c r="H51" s="3"/>
      <c r="I51" s="3"/>
      <c r="J51" s="3"/>
      <c r="K51" s="3"/>
      <c r="L51" s="3"/>
      <c r="M51" s="3"/>
      <c r="N51" s="3"/>
      <c r="O51" s="3"/>
      <c r="P51" s="3"/>
      <c r="Q51" s="3"/>
      <c r="R51" s="3"/>
      <c r="S51" s="3"/>
      <c r="T51" s="3"/>
      <c r="U51" s="3"/>
      <c r="V51" s="3"/>
      <c r="W51" s="3"/>
      <c r="X51" s="3"/>
    </row>
    <row r="52" spans="1:24" ht="14">
      <c r="A52" s="3"/>
      <c r="B52" s="3"/>
      <c r="C52" s="3"/>
      <c r="D52" s="3"/>
      <c r="E52" s="3"/>
      <c r="F52" s="3"/>
      <c r="G52" s="3"/>
      <c r="H52" s="3"/>
      <c r="I52" s="3"/>
      <c r="J52" s="3"/>
      <c r="K52" s="3"/>
      <c r="L52" s="3"/>
      <c r="M52" s="3"/>
      <c r="N52" s="3"/>
      <c r="O52" s="3"/>
      <c r="P52" s="3"/>
      <c r="Q52" s="3"/>
      <c r="R52" s="3"/>
      <c r="S52" s="3"/>
      <c r="T52" s="3"/>
      <c r="U52" s="3"/>
      <c r="V52" s="3"/>
      <c r="W52" s="3"/>
      <c r="X52" s="3"/>
    </row>
    <row r="53" spans="1:24" ht="14">
      <c r="A53" s="3"/>
      <c r="B53" s="3"/>
      <c r="C53" s="3"/>
      <c r="D53" s="3"/>
      <c r="E53" s="3"/>
      <c r="F53" s="3"/>
      <c r="G53" s="3"/>
      <c r="H53" s="3"/>
      <c r="I53" s="3"/>
      <c r="J53" s="3"/>
      <c r="K53" s="3"/>
      <c r="L53" s="3"/>
      <c r="M53" s="3"/>
      <c r="N53" s="3"/>
      <c r="O53" s="3"/>
      <c r="P53" s="3"/>
      <c r="Q53" s="3"/>
      <c r="R53" s="3"/>
      <c r="S53" s="3"/>
      <c r="T53" s="3"/>
      <c r="U53" s="3"/>
      <c r="V53" s="3"/>
      <c r="W53" s="3"/>
      <c r="X53" s="3"/>
    </row>
    <row r="54" spans="1:24" ht="14">
      <c r="A54" s="3"/>
      <c r="B54" s="3"/>
      <c r="C54" s="3"/>
      <c r="D54" s="3"/>
      <c r="E54" s="3"/>
      <c r="F54" s="3"/>
      <c r="G54" s="3"/>
      <c r="H54" s="3"/>
      <c r="I54" s="3"/>
      <c r="J54" s="3"/>
      <c r="K54" s="3"/>
      <c r="L54" s="3"/>
      <c r="M54" s="3"/>
      <c r="N54" s="3"/>
      <c r="O54" s="3"/>
      <c r="P54" s="3"/>
      <c r="Q54" s="3"/>
      <c r="R54" s="3"/>
      <c r="S54" s="3"/>
      <c r="T54" s="3"/>
      <c r="U54" s="3"/>
      <c r="V54" s="3"/>
      <c r="W54" s="3"/>
      <c r="X54" s="3"/>
    </row>
    <row r="55" spans="1:24" ht="14">
      <c r="A55" s="3"/>
      <c r="B55" s="3"/>
      <c r="C55" s="3"/>
      <c r="D55" s="3"/>
      <c r="E55" s="3"/>
      <c r="F55" s="3"/>
      <c r="G55" s="3"/>
      <c r="H55" s="3"/>
      <c r="I55" s="3"/>
      <c r="J55" s="3"/>
      <c r="K55" s="3"/>
      <c r="L55" s="3"/>
      <c r="M55" s="3"/>
      <c r="N55" s="3"/>
      <c r="O55" s="3"/>
      <c r="P55" s="3"/>
      <c r="Q55" s="3"/>
      <c r="R55" s="3"/>
      <c r="S55" s="3"/>
      <c r="T55" s="3"/>
      <c r="U55" s="3"/>
      <c r="V55" s="3"/>
      <c r="W55" s="3"/>
      <c r="X55" s="3"/>
    </row>
    <row r="56" spans="1:24" ht="14">
      <c r="A56" s="3"/>
      <c r="B56" s="3"/>
      <c r="C56" s="3"/>
      <c r="D56" s="3"/>
      <c r="E56" s="3"/>
      <c r="F56" s="3"/>
      <c r="G56" s="3"/>
      <c r="H56" s="3"/>
      <c r="I56" s="3"/>
      <c r="J56" s="3"/>
      <c r="K56" s="3"/>
      <c r="L56" s="3"/>
      <c r="M56" s="3"/>
      <c r="N56" s="3"/>
      <c r="O56" s="3"/>
      <c r="P56" s="3"/>
      <c r="Q56" s="3"/>
      <c r="R56" s="3"/>
      <c r="S56" s="3"/>
      <c r="T56" s="3"/>
      <c r="U56" s="3"/>
      <c r="V56" s="3"/>
      <c r="W56" s="3"/>
      <c r="X56" s="3"/>
    </row>
    <row r="57" spans="1:24" ht="14">
      <c r="A57" s="3"/>
      <c r="B57" s="3"/>
      <c r="C57" s="3"/>
      <c r="D57" s="3"/>
      <c r="E57" s="3"/>
      <c r="F57" s="3"/>
      <c r="G57" s="3"/>
      <c r="H57" s="3"/>
      <c r="I57" s="3"/>
      <c r="J57" s="3"/>
      <c r="K57" s="3"/>
      <c r="L57" s="3"/>
      <c r="M57" s="3"/>
      <c r="N57" s="3"/>
      <c r="O57" s="3"/>
      <c r="P57" s="3"/>
      <c r="Q57" s="3"/>
      <c r="R57" s="3"/>
      <c r="S57" s="3"/>
      <c r="T57" s="3"/>
      <c r="U57" s="3"/>
      <c r="V57" s="3"/>
      <c r="W57" s="3"/>
      <c r="X57" s="3"/>
    </row>
    <row r="58" spans="1:24" ht="14">
      <c r="A58" s="3"/>
      <c r="B58" s="3"/>
      <c r="C58" s="3"/>
      <c r="D58" s="3"/>
      <c r="E58" s="3"/>
      <c r="F58" s="3"/>
      <c r="G58" s="3"/>
      <c r="H58" s="3"/>
      <c r="I58" s="3"/>
      <c r="J58" s="3"/>
      <c r="K58" s="3"/>
      <c r="L58" s="3"/>
      <c r="M58" s="3"/>
      <c r="N58" s="3"/>
      <c r="O58" s="3"/>
      <c r="P58" s="3"/>
      <c r="Q58" s="3"/>
      <c r="R58" s="3"/>
      <c r="S58" s="3"/>
      <c r="T58" s="3"/>
      <c r="U58" s="3"/>
      <c r="V58" s="3"/>
      <c r="W58" s="3"/>
      <c r="X58" s="3"/>
    </row>
    <row r="59" spans="1:24" ht="14">
      <c r="A59" s="3"/>
      <c r="B59" s="3"/>
      <c r="C59" s="3"/>
      <c r="D59" s="3"/>
      <c r="E59" s="3"/>
      <c r="F59" s="3"/>
      <c r="G59" s="3"/>
      <c r="H59" s="3"/>
      <c r="I59" s="3"/>
      <c r="J59" s="3"/>
      <c r="K59" s="3"/>
      <c r="L59" s="3"/>
      <c r="M59" s="3"/>
      <c r="N59" s="3"/>
      <c r="O59" s="3"/>
      <c r="P59" s="3"/>
      <c r="Q59" s="3"/>
      <c r="R59" s="3"/>
      <c r="S59" s="3"/>
      <c r="T59" s="3"/>
      <c r="U59" s="3"/>
      <c r="V59" s="3"/>
      <c r="W59" s="3"/>
      <c r="X59" s="3"/>
    </row>
    <row r="60" spans="1:24" ht="14">
      <c r="A60" s="3"/>
      <c r="B60" s="3"/>
      <c r="C60" s="3"/>
      <c r="D60" s="3"/>
      <c r="E60" s="3"/>
      <c r="F60" s="3"/>
      <c r="G60" s="3"/>
      <c r="H60" s="3"/>
      <c r="I60" s="3"/>
      <c r="J60" s="3"/>
      <c r="K60" s="3"/>
      <c r="L60" s="3"/>
      <c r="M60" s="3"/>
      <c r="N60" s="3"/>
      <c r="O60" s="3"/>
      <c r="P60" s="3"/>
      <c r="Q60" s="3"/>
      <c r="R60" s="3"/>
      <c r="S60" s="3"/>
      <c r="T60" s="3"/>
      <c r="U60" s="3"/>
      <c r="V60" s="3"/>
      <c r="W60" s="3"/>
      <c r="X60" s="3"/>
    </row>
    <row r="61" spans="1:24" ht="14">
      <c r="A61" s="3"/>
      <c r="B61" s="3"/>
      <c r="C61" s="3"/>
      <c r="D61" s="3"/>
      <c r="E61" s="3"/>
      <c r="F61" s="3"/>
      <c r="G61" s="3"/>
      <c r="H61" s="3"/>
      <c r="I61" s="3"/>
      <c r="J61" s="3"/>
      <c r="K61" s="3"/>
      <c r="L61" s="3"/>
      <c r="M61" s="3"/>
      <c r="N61" s="3"/>
      <c r="O61" s="3"/>
      <c r="P61" s="3"/>
      <c r="Q61" s="3"/>
      <c r="R61" s="3"/>
      <c r="S61" s="3"/>
      <c r="T61" s="3"/>
      <c r="U61" s="3"/>
      <c r="V61" s="3"/>
      <c r="W61" s="3"/>
      <c r="X61" s="3"/>
    </row>
    <row r="62" spans="1:24" ht="14">
      <c r="A62" s="3"/>
      <c r="B62" s="3"/>
      <c r="C62" s="3"/>
      <c r="D62" s="3"/>
      <c r="E62" s="3"/>
      <c r="F62" s="3"/>
      <c r="G62" s="3"/>
      <c r="H62" s="3"/>
      <c r="I62" s="3"/>
      <c r="J62" s="3"/>
      <c r="K62" s="3"/>
      <c r="L62" s="3"/>
      <c r="M62" s="3"/>
      <c r="N62" s="3"/>
      <c r="O62" s="3"/>
      <c r="P62" s="3"/>
      <c r="Q62" s="3"/>
      <c r="R62" s="3"/>
      <c r="S62" s="3"/>
      <c r="T62" s="3"/>
      <c r="U62" s="3"/>
      <c r="V62" s="3"/>
      <c r="W62" s="3"/>
      <c r="X62" s="3"/>
    </row>
    <row r="63" spans="1:24" ht="14">
      <c r="A63" s="3"/>
      <c r="B63" s="3"/>
      <c r="C63" s="3"/>
      <c r="D63" s="3"/>
      <c r="E63" s="3"/>
      <c r="F63" s="3"/>
      <c r="G63" s="3"/>
      <c r="H63" s="3"/>
      <c r="I63" s="3"/>
      <c r="J63" s="3"/>
      <c r="K63" s="3"/>
      <c r="L63" s="3"/>
      <c r="M63" s="3"/>
      <c r="N63" s="3"/>
      <c r="O63" s="3"/>
      <c r="P63" s="3"/>
      <c r="Q63" s="3"/>
      <c r="R63" s="3"/>
      <c r="S63" s="3"/>
      <c r="T63" s="3"/>
      <c r="U63" s="3"/>
      <c r="V63" s="3"/>
      <c r="W63" s="3"/>
      <c r="X63" s="3"/>
    </row>
    <row r="64" spans="1:24" ht="14">
      <c r="A64" s="3"/>
      <c r="B64" s="3"/>
      <c r="C64" s="3"/>
      <c r="D64" s="3"/>
      <c r="E64" s="3"/>
      <c r="F64" s="3"/>
      <c r="G64" s="3"/>
      <c r="H64" s="3"/>
      <c r="I64" s="3"/>
      <c r="J64" s="3"/>
      <c r="K64" s="3"/>
      <c r="L64" s="3"/>
      <c r="M64" s="3"/>
      <c r="N64" s="3"/>
      <c r="O64" s="3"/>
      <c r="P64" s="3"/>
      <c r="Q64" s="3"/>
      <c r="R64" s="3"/>
      <c r="S64" s="3"/>
      <c r="T64" s="3"/>
      <c r="U64" s="3"/>
      <c r="V64" s="3"/>
      <c r="W64" s="3"/>
      <c r="X64" s="3"/>
    </row>
    <row r="65" spans="1:24" ht="14">
      <c r="A65" s="3"/>
      <c r="B65" s="3"/>
      <c r="C65" s="3"/>
      <c r="D65" s="3"/>
      <c r="E65" s="3"/>
      <c r="F65" s="3"/>
      <c r="G65" s="3"/>
      <c r="H65" s="3"/>
      <c r="I65" s="3"/>
      <c r="J65" s="3"/>
      <c r="K65" s="3"/>
      <c r="L65" s="3"/>
      <c r="M65" s="3"/>
      <c r="N65" s="3"/>
      <c r="O65" s="3"/>
      <c r="P65" s="3"/>
      <c r="Q65" s="3"/>
      <c r="R65" s="3"/>
      <c r="S65" s="3"/>
      <c r="T65" s="3"/>
      <c r="U65" s="3"/>
      <c r="V65" s="3"/>
      <c r="W65" s="3"/>
      <c r="X65" s="3"/>
    </row>
    <row r="66" spans="1:24" ht="14">
      <c r="A66" s="3"/>
      <c r="B66" s="3"/>
      <c r="C66" s="3"/>
      <c r="D66" s="3"/>
      <c r="E66" s="3"/>
      <c r="F66" s="3"/>
      <c r="G66" s="3"/>
      <c r="H66" s="3"/>
      <c r="I66" s="3"/>
      <c r="J66" s="3"/>
      <c r="K66" s="3"/>
      <c r="L66" s="3"/>
      <c r="M66" s="3"/>
      <c r="N66" s="3"/>
      <c r="O66" s="3"/>
      <c r="P66" s="3"/>
      <c r="Q66" s="3"/>
      <c r="R66" s="3"/>
      <c r="S66" s="3"/>
      <c r="T66" s="3"/>
      <c r="U66" s="3"/>
      <c r="V66" s="3"/>
      <c r="W66" s="3"/>
      <c r="X66" s="3"/>
    </row>
    <row r="67" spans="1:24" ht="14">
      <c r="A67" s="3"/>
      <c r="B67" s="3"/>
      <c r="C67" s="3"/>
      <c r="D67" s="3"/>
      <c r="E67" s="3"/>
      <c r="F67" s="3"/>
      <c r="G67" s="3"/>
      <c r="H67" s="3"/>
      <c r="I67" s="3"/>
      <c r="J67" s="3"/>
      <c r="K67" s="3"/>
      <c r="L67" s="3"/>
      <c r="M67" s="3"/>
      <c r="N67" s="3"/>
      <c r="O67" s="3"/>
      <c r="P67" s="3"/>
      <c r="Q67" s="3"/>
      <c r="R67" s="3"/>
      <c r="S67" s="3"/>
      <c r="T67" s="3"/>
      <c r="U67" s="3"/>
      <c r="V67" s="3"/>
      <c r="W67" s="3"/>
      <c r="X67" s="3"/>
    </row>
    <row r="68" spans="1:24" ht="14">
      <c r="A68" s="3"/>
      <c r="B68" s="3"/>
      <c r="C68" s="3"/>
      <c r="D68" s="3"/>
      <c r="E68" s="3"/>
      <c r="F68" s="3"/>
      <c r="G68" s="3"/>
      <c r="H68" s="3"/>
      <c r="I68" s="3"/>
      <c r="J68" s="3"/>
      <c r="K68" s="3"/>
      <c r="L68" s="3"/>
      <c r="M68" s="3"/>
      <c r="N68" s="3"/>
      <c r="O68" s="3"/>
      <c r="P68" s="3"/>
      <c r="Q68" s="3"/>
      <c r="R68" s="3"/>
      <c r="S68" s="3"/>
      <c r="T68" s="3"/>
      <c r="U68" s="3"/>
      <c r="V68" s="3"/>
      <c r="W68" s="3"/>
      <c r="X68" s="3"/>
    </row>
    <row r="69" spans="1:24" ht="14">
      <c r="A69" s="3"/>
      <c r="B69" s="3"/>
      <c r="C69" s="3"/>
      <c r="D69" s="3"/>
      <c r="E69" s="3"/>
      <c r="F69" s="3"/>
      <c r="G69" s="3"/>
      <c r="H69" s="3"/>
      <c r="I69" s="3"/>
      <c r="J69" s="3"/>
      <c r="K69" s="3"/>
      <c r="L69" s="3"/>
      <c r="M69" s="3"/>
      <c r="N69" s="3"/>
      <c r="O69" s="3"/>
      <c r="P69" s="3"/>
      <c r="Q69" s="3"/>
      <c r="R69" s="3"/>
      <c r="S69" s="3"/>
      <c r="T69" s="3"/>
      <c r="U69" s="3"/>
      <c r="V69" s="3"/>
      <c r="W69" s="3"/>
      <c r="X69" s="3"/>
    </row>
    <row r="70" spans="1:24" ht="14">
      <c r="A70" s="3"/>
      <c r="B70" s="3"/>
      <c r="C70" s="3"/>
      <c r="D70" s="3"/>
      <c r="E70" s="3"/>
      <c r="F70" s="3"/>
      <c r="G70" s="3"/>
      <c r="H70" s="3"/>
      <c r="I70" s="3"/>
      <c r="J70" s="3"/>
      <c r="K70" s="3"/>
      <c r="L70" s="3"/>
      <c r="M70" s="3"/>
      <c r="N70" s="3"/>
      <c r="O70" s="3"/>
      <c r="P70" s="3"/>
      <c r="Q70" s="3"/>
      <c r="R70" s="3"/>
      <c r="S70" s="3"/>
      <c r="T70" s="3"/>
      <c r="U70" s="3"/>
      <c r="V70" s="3"/>
      <c r="W70" s="3"/>
      <c r="X70" s="3"/>
    </row>
    <row r="71" spans="1:24" ht="14">
      <c r="A71" s="3"/>
      <c r="B71" s="3"/>
      <c r="C71" s="3"/>
      <c r="D71" s="3"/>
      <c r="E71" s="3"/>
      <c r="F71" s="3"/>
      <c r="G71" s="3"/>
      <c r="H71" s="3"/>
      <c r="I71" s="3"/>
      <c r="J71" s="3"/>
      <c r="K71" s="3"/>
      <c r="L71" s="3"/>
      <c r="M71" s="3"/>
      <c r="N71" s="3"/>
      <c r="O71" s="3"/>
      <c r="P71" s="3"/>
      <c r="Q71" s="3"/>
      <c r="R71" s="3"/>
      <c r="S71" s="3"/>
      <c r="T71" s="3"/>
      <c r="U71" s="3"/>
      <c r="V71" s="3"/>
      <c r="W71" s="3"/>
      <c r="X71" s="3"/>
    </row>
    <row r="72" spans="1:24" ht="14">
      <c r="A72" s="3"/>
      <c r="B72" s="3"/>
      <c r="C72" s="3"/>
      <c r="D72" s="3"/>
      <c r="E72" s="3"/>
      <c r="F72" s="3"/>
      <c r="G72" s="3"/>
      <c r="H72" s="3"/>
      <c r="I72" s="3"/>
      <c r="J72" s="3"/>
      <c r="K72" s="3"/>
      <c r="L72" s="3"/>
      <c r="M72" s="3"/>
      <c r="N72" s="3"/>
      <c r="O72" s="3"/>
      <c r="P72" s="3"/>
      <c r="Q72" s="3"/>
      <c r="R72" s="3"/>
      <c r="S72" s="3"/>
      <c r="T72" s="3"/>
      <c r="U72" s="3"/>
      <c r="V72" s="3"/>
      <c r="W72" s="3"/>
      <c r="X72" s="3"/>
    </row>
    <row r="73" spans="1:24" ht="14">
      <c r="A73" s="3"/>
      <c r="B73" s="3"/>
      <c r="C73" s="3"/>
      <c r="D73" s="3"/>
      <c r="E73" s="3"/>
      <c r="F73" s="3"/>
      <c r="G73" s="3"/>
      <c r="H73" s="3"/>
      <c r="I73" s="3"/>
      <c r="J73" s="3"/>
      <c r="K73" s="3"/>
      <c r="L73" s="3"/>
      <c r="M73" s="3"/>
      <c r="N73" s="3"/>
      <c r="O73" s="3"/>
      <c r="P73" s="3"/>
      <c r="Q73" s="3"/>
      <c r="R73" s="3"/>
      <c r="S73" s="3"/>
      <c r="T73" s="3"/>
      <c r="U73" s="3"/>
      <c r="V73" s="3"/>
      <c r="W73" s="3"/>
      <c r="X73" s="3"/>
    </row>
    <row r="74" spans="1:24" ht="14">
      <c r="A74" s="3"/>
      <c r="B74" s="3"/>
      <c r="C74" s="3"/>
      <c r="D74" s="3"/>
      <c r="E74" s="3"/>
      <c r="F74" s="3"/>
      <c r="G74" s="3"/>
      <c r="H74" s="3"/>
      <c r="I74" s="3"/>
      <c r="J74" s="3"/>
      <c r="K74" s="3"/>
      <c r="L74" s="3"/>
      <c r="M74" s="3"/>
      <c r="N74" s="3"/>
      <c r="O74" s="3"/>
      <c r="P74" s="3"/>
      <c r="Q74" s="3"/>
      <c r="R74" s="3"/>
      <c r="S74" s="3"/>
      <c r="T74" s="3"/>
      <c r="U74" s="3"/>
      <c r="V74" s="3"/>
      <c r="W74" s="3"/>
      <c r="X74" s="3"/>
    </row>
    <row r="75" spans="1:24" ht="14">
      <c r="A75" s="3"/>
      <c r="B75" s="3"/>
      <c r="C75" s="3"/>
      <c r="D75" s="3"/>
      <c r="E75" s="3"/>
      <c r="F75" s="3"/>
      <c r="G75" s="3"/>
      <c r="H75" s="3"/>
      <c r="I75" s="3"/>
      <c r="J75" s="3"/>
      <c r="K75" s="3"/>
      <c r="L75" s="3"/>
      <c r="M75" s="3"/>
      <c r="N75" s="3"/>
      <c r="O75" s="3"/>
      <c r="P75" s="3"/>
      <c r="Q75" s="3"/>
      <c r="R75" s="3"/>
      <c r="S75" s="3"/>
      <c r="T75" s="3"/>
      <c r="U75" s="3"/>
      <c r="V75" s="3"/>
      <c r="W75" s="3"/>
      <c r="X75" s="3"/>
    </row>
    <row r="76" spans="1:24" ht="14">
      <c r="A76" s="3"/>
      <c r="B76" s="3"/>
      <c r="C76" s="3"/>
      <c r="D76" s="3"/>
      <c r="E76" s="3"/>
      <c r="F76" s="3"/>
      <c r="G76" s="3"/>
      <c r="H76" s="3"/>
      <c r="I76" s="3"/>
      <c r="J76" s="3"/>
      <c r="K76" s="3"/>
      <c r="L76" s="3"/>
      <c r="M76" s="3"/>
      <c r="N76" s="3"/>
      <c r="O76" s="3"/>
      <c r="P76" s="3"/>
      <c r="Q76" s="3"/>
      <c r="R76" s="3"/>
      <c r="S76" s="3"/>
      <c r="T76" s="3"/>
      <c r="U76" s="3"/>
      <c r="V76" s="3"/>
      <c r="W76" s="3"/>
      <c r="X76" s="3"/>
    </row>
    <row r="77" spans="1:24" ht="14">
      <c r="A77" s="3"/>
      <c r="B77" s="3"/>
      <c r="C77" s="3"/>
      <c r="D77" s="3"/>
      <c r="E77" s="3"/>
      <c r="F77" s="3"/>
      <c r="G77" s="3"/>
      <c r="H77" s="3"/>
      <c r="I77" s="3"/>
      <c r="J77" s="3"/>
      <c r="K77" s="3"/>
      <c r="L77" s="3"/>
      <c r="M77" s="3"/>
      <c r="N77" s="3"/>
      <c r="O77" s="3"/>
      <c r="P77" s="3"/>
      <c r="Q77" s="3"/>
      <c r="R77" s="3"/>
      <c r="S77" s="3"/>
      <c r="T77" s="3"/>
      <c r="U77" s="3"/>
      <c r="V77" s="3"/>
      <c r="W77" s="3"/>
      <c r="X77" s="3"/>
    </row>
    <row r="78" spans="1:24" ht="14">
      <c r="A78" s="3"/>
      <c r="B78" s="3"/>
      <c r="C78" s="3"/>
      <c r="D78" s="3"/>
      <c r="E78" s="3"/>
      <c r="F78" s="3"/>
      <c r="G78" s="3"/>
      <c r="H78" s="3"/>
      <c r="I78" s="3"/>
      <c r="J78" s="3"/>
      <c r="K78" s="3"/>
      <c r="L78" s="3"/>
      <c r="M78" s="3"/>
      <c r="N78" s="3"/>
      <c r="O78" s="3"/>
      <c r="P78" s="3"/>
      <c r="Q78" s="3"/>
      <c r="R78" s="3"/>
      <c r="S78" s="3"/>
      <c r="T78" s="3"/>
      <c r="U78" s="3"/>
      <c r="V78" s="3"/>
      <c r="W78" s="3"/>
      <c r="X78" s="3"/>
    </row>
    <row r="79" spans="1:24" ht="14">
      <c r="A79" s="3"/>
      <c r="B79" s="3"/>
      <c r="C79" s="3"/>
      <c r="D79" s="3"/>
      <c r="E79" s="3"/>
      <c r="F79" s="3"/>
      <c r="G79" s="3"/>
      <c r="H79" s="3"/>
      <c r="I79" s="3"/>
      <c r="J79" s="3"/>
      <c r="K79" s="3"/>
      <c r="L79" s="3"/>
      <c r="M79" s="3"/>
      <c r="N79" s="3"/>
      <c r="O79" s="3"/>
      <c r="P79" s="3"/>
      <c r="Q79" s="3"/>
      <c r="R79" s="3"/>
      <c r="S79" s="3"/>
      <c r="T79" s="3"/>
      <c r="U79" s="3"/>
      <c r="V79" s="3"/>
      <c r="W79" s="3"/>
      <c r="X79" s="3"/>
    </row>
    <row r="80" spans="1:24" ht="14">
      <c r="A80" s="3"/>
      <c r="B80" s="3"/>
      <c r="C80" s="3"/>
      <c r="D80" s="3"/>
      <c r="E80" s="3"/>
      <c r="F80" s="3"/>
      <c r="G80" s="3"/>
      <c r="H80" s="3"/>
      <c r="I80" s="3"/>
      <c r="J80" s="3"/>
      <c r="K80" s="3"/>
      <c r="L80" s="3"/>
      <c r="M80" s="3"/>
      <c r="N80" s="3"/>
      <c r="O80" s="3"/>
      <c r="P80" s="3"/>
      <c r="Q80" s="3"/>
      <c r="R80" s="3"/>
      <c r="S80" s="3"/>
      <c r="T80" s="3"/>
      <c r="U80" s="3"/>
      <c r="V80" s="3"/>
      <c r="W80" s="3"/>
      <c r="X80" s="3"/>
    </row>
    <row r="81" spans="1:24" ht="14">
      <c r="A81" s="3"/>
      <c r="B81" s="3"/>
      <c r="C81" s="3"/>
      <c r="D81" s="3"/>
      <c r="E81" s="3"/>
      <c r="F81" s="3"/>
      <c r="G81" s="3"/>
      <c r="H81" s="3"/>
      <c r="I81" s="3"/>
      <c r="J81" s="3"/>
      <c r="K81" s="3"/>
      <c r="L81" s="3"/>
      <c r="M81" s="3"/>
      <c r="N81" s="3"/>
      <c r="O81" s="3"/>
      <c r="P81" s="3"/>
      <c r="Q81" s="3"/>
      <c r="R81" s="3"/>
      <c r="S81" s="3"/>
      <c r="T81" s="3"/>
      <c r="U81" s="3"/>
      <c r="V81" s="3"/>
      <c r="W81" s="3"/>
      <c r="X81" s="3"/>
    </row>
    <row r="82" spans="1:24" ht="14">
      <c r="A82" s="3"/>
      <c r="B82" s="3"/>
      <c r="C82" s="3"/>
      <c r="D82" s="3"/>
      <c r="E82" s="3"/>
      <c r="F82" s="3"/>
      <c r="G82" s="3"/>
      <c r="H82" s="3"/>
      <c r="I82" s="3"/>
      <c r="J82" s="3"/>
      <c r="K82" s="3"/>
      <c r="L82" s="3"/>
      <c r="M82" s="3"/>
      <c r="N82" s="3"/>
      <c r="O82" s="3"/>
      <c r="P82" s="3"/>
      <c r="Q82" s="3"/>
      <c r="R82" s="3"/>
      <c r="S82" s="3"/>
      <c r="T82" s="3"/>
      <c r="U82" s="3"/>
      <c r="V82" s="3"/>
      <c r="W82" s="3"/>
      <c r="X82" s="3"/>
    </row>
    <row r="83" spans="1:24" ht="14">
      <c r="A83" s="3"/>
      <c r="B83" s="3"/>
      <c r="C83" s="3"/>
      <c r="D83" s="3"/>
      <c r="E83" s="3"/>
      <c r="F83" s="3"/>
      <c r="G83" s="3"/>
      <c r="H83" s="3"/>
      <c r="I83" s="3"/>
      <c r="J83" s="3"/>
      <c r="K83" s="3"/>
      <c r="L83" s="3"/>
      <c r="M83" s="3"/>
      <c r="N83" s="3"/>
      <c r="O83" s="3"/>
      <c r="P83" s="3"/>
      <c r="Q83" s="3"/>
      <c r="R83" s="3"/>
      <c r="S83" s="3"/>
      <c r="T83" s="3"/>
      <c r="U83" s="3"/>
      <c r="V83" s="3"/>
      <c r="W83" s="3"/>
      <c r="X83" s="3"/>
    </row>
    <row r="84" spans="1:24" ht="14">
      <c r="A84" s="3"/>
      <c r="B84" s="3"/>
      <c r="C84" s="3"/>
      <c r="D84" s="3"/>
      <c r="E84" s="3"/>
      <c r="F84" s="3"/>
      <c r="G84" s="3"/>
      <c r="H84" s="3"/>
      <c r="I84" s="3"/>
      <c r="J84" s="3"/>
      <c r="K84" s="3"/>
      <c r="L84" s="3"/>
      <c r="M84" s="3"/>
      <c r="N84" s="3"/>
      <c r="O84" s="3"/>
      <c r="P84" s="3"/>
      <c r="Q84" s="3"/>
      <c r="R84" s="3"/>
      <c r="S84" s="3"/>
      <c r="T84" s="3"/>
      <c r="U84" s="3"/>
      <c r="V84" s="3"/>
      <c r="W84" s="3"/>
      <c r="X84" s="3"/>
    </row>
    <row r="85" spans="1:24" ht="14">
      <c r="A85" s="3"/>
      <c r="B85" s="3"/>
      <c r="C85" s="3"/>
      <c r="D85" s="3"/>
      <c r="E85" s="3"/>
      <c r="F85" s="3"/>
      <c r="G85" s="3"/>
      <c r="H85" s="3"/>
      <c r="I85" s="3"/>
      <c r="J85" s="3"/>
      <c r="K85" s="3"/>
      <c r="L85" s="3"/>
      <c r="M85" s="3"/>
      <c r="N85" s="3"/>
      <c r="O85" s="3"/>
      <c r="P85" s="3"/>
      <c r="Q85" s="3"/>
      <c r="R85" s="3"/>
      <c r="S85" s="3"/>
      <c r="T85" s="3"/>
      <c r="U85" s="3"/>
      <c r="V85" s="3"/>
      <c r="W85" s="3"/>
      <c r="X85" s="3"/>
    </row>
    <row r="86" spans="1:24" ht="14">
      <c r="A86" s="3"/>
      <c r="B86" s="3"/>
      <c r="C86" s="3"/>
      <c r="D86" s="3"/>
      <c r="E86" s="3"/>
      <c r="F86" s="3"/>
      <c r="G86" s="3"/>
      <c r="H86" s="3"/>
      <c r="I86" s="3"/>
      <c r="J86" s="3"/>
      <c r="K86" s="3"/>
      <c r="L86" s="3"/>
      <c r="M86" s="3"/>
      <c r="N86" s="3"/>
      <c r="O86" s="3"/>
      <c r="P86" s="3"/>
      <c r="Q86" s="3"/>
      <c r="R86" s="3"/>
      <c r="S86" s="3"/>
      <c r="T86" s="3"/>
      <c r="U86" s="3"/>
      <c r="V86" s="3"/>
      <c r="W86" s="3"/>
      <c r="X86" s="3"/>
    </row>
    <row r="87" spans="1:24" ht="14">
      <c r="A87" s="3"/>
      <c r="B87" s="3"/>
      <c r="C87" s="3"/>
      <c r="D87" s="3"/>
      <c r="E87" s="3"/>
      <c r="F87" s="3"/>
      <c r="G87" s="3"/>
      <c r="H87" s="3"/>
      <c r="I87" s="3"/>
      <c r="J87" s="3"/>
      <c r="K87" s="3"/>
      <c r="L87" s="3"/>
      <c r="M87" s="3"/>
      <c r="N87" s="3"/>
      <c r="O87" s="3"/>
      <c r="P87" s="3"/>
      <c r="Q87" s="3"/>
      <c r="R87" s="3"/>
      <c r="S87" s="3"/>
      <c r="T87" s="3"/>
      <c r="U87" s="3"/>
      <c r="V87" s="3"/>
      <c r="W87" s="3"/>
      <c r="X87" s="3"/>
    </row>
    <row r="88" spans="1:24" ht="14">
      <c r="A88" s="3"/>
      <c r="B88" s="3"/>
      <c r="C88" s="3"/>
      <c r="D88" s="3"/>
      <c r="E88" s="3"/>
      <c r="F88" s="3"/>
      <c r="G88" s="3"/>
      <c r="H88" s="3"/>
      <c r="I88" s="3"/>
      <c r="J88" s="3"/>
      <c r="K88" s="3"/>
      <c r="L88" s="3"/>
      <c r="M88" s="3"/>
      <c r="N88" s="3"/>
      <c r="O88" s="3"/>
      <c r="P88" s="3"/>
      <c r="Q88" s="3"/>
      <c r="R88" s="3"/>
      <c r="S88" s="3"/>
      <c r="T88" s="3"/>
      <c r="U88" s="3"/>
      <c r="V88" s="3"/>
      <c r="W88" s="3"/>
      <c r="X88" s="3"/>
    </row>
    <row r="89" spans="1:24" ht="14">
      <c r="A89" s="3"/>
      <c r="B89" s="3"/>
      <c r="C89" s="3"/>
      <c r="D89" s="3"/>
      <c r="E89" s="3"/>
      <c r="F89" s="3"/>
      <c r="G89" s="3"/>
      <c r="H89" s="3"/>
      <c r="I89" s="3"/>
      <c r="J89" s="3"/>
      <c r="K89" s="3"/>
      <c r="L89" s="3"/>
      <c r="M89" s="3"/>
      <c r="N89" s="3"/>
      <c r="O89" s="3"/>
      <c r="P89" s="3"/>
      <c r="Q89" s="3"/>
      <c r="R89" s="3"/>
      <c r="S89" s="3"/>
      <c r="T89" s="3"/>
      <c r="U89" s="3"/>
      <c r="V89" s="3"/>
      <c r="W89" s="3"/>
      <c r="X89" s="3"/>
    </row>
    <row r="90" spans="1:24" ht="14">
      <c r="A90" s="3"/>
      <c r="B90" s="3"/>
      <c r="C90" s="3"/>
      <c r="D90" s="3"/>
      <c r="E90" s="3"/>
      <c r="F90" s="3"/>
      <c r="G90" s="3"/>
      <c r="H90" s="3"/>
      <c r="I90" s="3"/>
      <c r="J90" s="3"/>
      <c r="K90" s="3"/>
      <c r="L90" s="3"/>
      <c r="M90" s="3"/>
      <c r="N90" s="3"/>
      <c r="O90" s="3"/>
      <c r="P90" s="3"/>
      <c r="Q90" s="3"/>
      <c r="R90" s="3"/>
      <c r="S90" s="3"/>
      <c r="T90" s="3"/>
      <c r="U90" s="3"/>
      <c r="V90" s="3"/>
      <c r="W90" s="3"/>
      <c r="X90" s="3"/>
    </row>
    <row r="91" spans="1:24" ht="14">
      <c r="A91" s="3"/>
      <c r="B91" s="3"/>
      <c r="C91" s="3"/>
      <c r="D91" s="3"/>
      <c r="E91" s="3"/>
      <c r="F91" s="3"/>
      <c r="G91" s="3"/>
      <c r="H91" s="3"/>
      <c r="I91" s="3"/>
      <c r="J91" s="3"/>
      <c r="K91" s="3"/>
      <c r="L91" s="3"/>
      <c r="M91" s="3"/>
      <c r="N91" s="3"/>
      <c r="O91" s="3"/>
      <c r="P91" s="3"/>
      <c r="Q91" s="3"/>
      <c r="R91" s="3"/>
      <c r="S91" s="3"/>
      <c r="T91" s="3"/>
      <c r="U91" s="3"/>
      <c r="V91" s="3"/>
      <c r="W91" s="3"/>
      <c r="X91" s="3"/>
    </row>
    <row r="92" spans="1:24" ht="14">
      <c r="A92" s="3"/>
      <c r="B92" s="3"/>
      <c r="C92" s="3"/>
      <c r="D92" s="3"/>
      <c r="E92" s="3"/>
      <c r="F92" s="3"/>
      <c r="G92" s="3"/>
      <c r="H92" s="3"/>
      <c r="I92" s="3"/>
      <c r="J92" s="3"/>
      <c r="K92" s="3"/>
      <c r="L92" s="3"/>
      <c r="M92" s="3"/>
      <c r="N92" s="3"/>
      <c r="O92" s="3"/>
      <c r="P92" s="3"/>
      <c r="Q92" s="3"/>
      <c r="R92" s="3"/>
      <c r="S92" s="3"/>
      <c r="T92" s="3"/>
      <c r="U92" s="3"/>
      <c r="V92" s="3"/>
      <c r="W92" s="3"/>
      <c r="X92" s="3"/>
    </row>
    <row r="93" spans="1:24" ht="14">
      <c r="A93" s="3"/>
      <c r="B93" s="3"/>
      <c r="C93" s="3"/>
      <c r="D93" s="3"/>
      <c r="E93" s="3"/>
      <c r="F93" s="3"/>
      <c r="G93" s="3"/>
      <c r="H93" s="3"/>
      <c r="I93" s="3"/>
      <c r="J93" s="3"/>
      <c r="K93" s="3"/>
      <c r="L93" s="3"/>
      <c r="M93" s="3"/>
      <c r="N93" s="3"/>
      <c r="O93" s="3"/>
      <c r="P93" s="3"/>
      <c r="Q93" s="3"/>
      <c r="R93" s="3"/>
      <c r="S93" s="3"/>
      <c r="T93" s="3"/>
      <c r="U93" s="3"/>
      <c r="V93" s="3"/>
      <c r="W93" s="3"/>
      <c r="X93" s="3"/>
    </row>
    <row r="94" spans="1:24" ht="14">
      <c r="A94" s="3"/>
      <c r="B94" s="3"/>
      <c r="C94" s="3"/>
      <c r="D94" s="3"/>
      <c r="E94" s="3"/>
      <c r="F94" s="3"/>
      <c r="G94" s="3"/>
      <c r="H94" s="3"/>
      <c r="I94" s="3"/>
      <c r="J94" s="3"/>
      <c r="K94" s="3"/>
      <c r="L94" s="3"/>
      <c r="M94" s="3"/>
      <c r="N94" s="3"/>
      <c r="O94" s="3"/>
      <c r="P94" s="3"/>
      <c r="Q94" s="3"/>
      <c r="R94" s="3"/>
      <c r="S94" s="3"/>
      <c r="T94" s="3"/>
      <c r="U94" s="3"/>
      <c r="V94" s="3"/>
      <c r="W94" s="3"/>
      <c r="X94" s="3"/>
    </row>
    <row r="95" spans="1:24" ht="14">
      <c r="A95" s="3"/>
      <c r="B95" s="3"/>
      <c r="C95" s="3"/>
      <c r="D95" s="3"/>
      <c r="E95" s="3"/>
      <c r="F95" s="3"/>
      <c r="G95" s="3"/>
      <c r="H95" s="3"/>
      <c r="I95" s="3"/>
      <c r="J95" s="3"/>
      <c r="K95" s="3"/>
      <c r="L95" s="3"/>
      <c r="M95" s="3"/>
      <c r="N95" s="3"/>
      <c r="O95" s="3"/>
      <c r="P95" s="3"/>
      <c r="Q95" s="3"/>
      <c r="R95" s="3"/>
      <c r="S95" s="3"/>
      <c r="T95" s="3"/>
      <c r="U95" s="3"/>
      <c r="V95" s="3"/>
      <c r="W95" s="3"/>
      <c r="X95" s="3"/>
    </row>
    <row r="96" spans="1:24" ht="14">
      <c r="A96" s="3"/>
      <c r="B96" s="3"/>
      <c r="C96" s="3"/>
      <c r="D96" s="3"/>
      <c r="E96" s="3"/>
      <c r="F96" s="3"/>
      <c r="G96" s="3"/>
      <c r="H96" s="3"/>
      <c r="I96" s="3"/>
      <c r="J96" s="3"/>
      <c r="K96" s="3"/>
      <c r="L96" s="3"/>
      <c r="M96" s="3"/>
      <c r="N96" s="3"/>
      <c r="O96" s="3"/>
      <c r="P96" s="3"/>
      <c r="Q96" s="3"/>
      <c r="R96" s="3"/>
      <c r="S96" s="3"/>
      <c r="T96" s="3"/>
      <c r="U96" s="3"/>
      <c r="V96" s="3"/>
      <c r="W96" s="3"/>
      <c r="X96" s="3"/>
    </row>
    <row r="97" spans="1:24" ht="14">
      <c r="A97" s="3"/>
      <c r="B97" s="3"/>
      <c r="C97" s="3"/>
      <c r="D97" s="3"/>
      <c r="E97" s="3"/>
      <c r="F97" s="3"/>
      <c r="G97" s="3"/>
      <c r="H97" s="3"/>
      <c r="I97" s="3"/>
      <c r="J97" s="3"/>
      <c r="K97" s="3"/>
      <c r="L97" s="3"/>
      <c r="M97" s="3"/>
      <c r="N97" s="3"/>
      <c r="O97" s="3"/>
      <c r="P97" s="3"/>
      <c r="Q97" s="3"/>
      <c r="R97" s="3"/>
      <c r="S97" s="3"/>
      <c r="T97" s="3"/>
      <c r="U97" s="3"/>
      <c r="V97" s="3"/>
      <c r="W97" s="3"/>
      <c r="X97" s="3"/>
    </row>
    <row r="98" spans="1:24" ht="14">
      <c r="A98" s="3"/>
      <c r="B98" s="3"/>
      <c r="C98" s="3"/>
      <c r="D98" s="3"/>
      <c r="E98" s="3"/>
      <c r="F98" s="3"/>
      <c r="G98" s="3"/>
      <c r="H98" s="3"/>
      <c r="I98" s="3"/>
      <c r="J98" s="3"/>
      <c r="K98" s="3"/>
      <c r="L98" s="3"/>
      <c r="M98" s="3"/>
      <c r="N98" s="3"/>
      <c r="O98" s="3"/>
      <c r="P98" s="3"/>
      <c r="Q98" s="3"/>
      <c r="R98" s="3"/>
      <c r="S98" s="3"/>
      <c r="T98" s="3"/>
      <c r="U98" s="3"/>
      <c r="V98" s="3"/>
      <c r="W98" s="3"/>
      <c r="X98" s="3"/>
    </row>
    <row r="99" spans="1:24" ht="14">
      <c r="A99" s="3"/>
      <c r="B99" s="3"/>
      <c r="C99" s="3"/>
      <c r="D99" s="3"/>
      <c r="E99" s="3"/>
      <c r="F99" s="3"/>
      <c r="G99" s="3"/>
      <c r="H99" s="3"/>
      <c r="I99" s="3"/>
      <c r="J99" s="3"/>
      <c r="K99" s="3"/>
      <c r="L99" s="3"/>
      <c r="M99" s="3"/>
      <c r="N99" s="3"/>
      <c r="O99" s="3"/>
      <c r="P99" s="3"/>
      <c r="Q99" s="3"/>
      <c r="R99" s="3"/>
      <c r="S99" s="3"/>
      <c r="T99" s="3"/>
      <c r="U99" s="3"/>
      <c r="V99" s="3"/>
      <c r="W99" s="3"/>
      <c r="X99" s="3"/>
    </row>
    <row r="100" spans="1:24" ht="14">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4">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4">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4">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4">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4">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4">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4">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4">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4">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4">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4">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4">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4">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4">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4">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4">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4">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4">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4">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4">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4">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4">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4">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4">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4">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4">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4">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4">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4">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4">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4">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4">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4">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4">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4">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4">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4">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4">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4">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4">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4">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4">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4">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4">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4">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4">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4">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4">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4">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4">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4">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4">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4">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4">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4">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4">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4">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4">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4">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4">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4">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4">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4">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4">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4">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4">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4">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4">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4">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4">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4">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4">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4">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4">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4">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4">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4">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4">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4">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4">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4">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4">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4">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4">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4">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4">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4">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4">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4">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4">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4">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4">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4">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4">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4">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4">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4">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4">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4">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4">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4">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4">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4">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4">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4">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4">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4">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4">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4">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4">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4">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4">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4">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4">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4">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4">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4">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4">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4">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4">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4">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4">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4">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4">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4">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4">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4">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14">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14">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14">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14">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14">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14">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14">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14">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14">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14">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14">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14">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14">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14">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14">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14">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14">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14">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14">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14">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14">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14">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14">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14">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14">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14">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14">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14">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14">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14">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14">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14">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14">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14">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14">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14">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14">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14">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14">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14">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14">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14">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14">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14">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14">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14">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14">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14">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14">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14">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14">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14">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14">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14">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14">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14">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14">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14">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14">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14">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14">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14">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4">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4">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4">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4">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4">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4">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4">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4">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4">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4">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4">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4">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4">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4">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4">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4">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4">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4">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4">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4">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4">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4">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4">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4">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4">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4">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4">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4">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4">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4">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4">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4">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4">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4">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4">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4">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4">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4">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4">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4">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4">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4">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4">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4">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4">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4">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4">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4">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4">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4">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4">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4">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4">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4">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4">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4">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4">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4">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4">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4">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4">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4">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4">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4">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4">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4">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4">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4">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4">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4">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4">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4">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4">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4">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4">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4">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4">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4">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4">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4">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4">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4">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4">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4">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4">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4">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4">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4">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4">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4">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4">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4">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4">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4">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4">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4">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4">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4">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4">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4">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4">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4">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4">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4">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4">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4">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4">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4">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4">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4">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4">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4">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4">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4">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4">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4">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4">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4">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4">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4">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4">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4">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4">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4">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4">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4">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4">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4">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4">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4">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4">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4">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4">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4">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4">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4">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4">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4">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4">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4">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4">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4">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4">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4">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4">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4">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4">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4">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4">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4">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4">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4">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4">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4">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4">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4">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4">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4">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4">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4">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4">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4">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4">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4">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4">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4">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4">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4">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4">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4">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4">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4">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4">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4">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4">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4">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4">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4">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4">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4">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4">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4">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4">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4">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4">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4">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4">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4">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4">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4">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4">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4">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4">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4">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4">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4">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4">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4">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4">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4">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4">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4">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4">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4">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4">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4">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4">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4">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4">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4">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4">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4">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4">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4">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4">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4">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4">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4">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4">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4">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4">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4">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4">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4">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4">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4">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4">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4">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4">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4">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4">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4">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4">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4">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4">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4">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4">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4">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4">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4">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4">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4">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4">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4">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4">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4">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4">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4">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4">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4">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4">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4">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4">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4">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4">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4">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4">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4">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4">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4">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4">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4">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4">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4">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4">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4">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4">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4">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4">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4">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4">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4">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4">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4">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4">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4">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4">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4">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4">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4">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4">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4">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4">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4">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4">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4">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4">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4">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4">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4">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4">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4">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4">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4">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4">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4">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4">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4">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4">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4">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4">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4">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4">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4">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4">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4">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4">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4">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4">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4">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4">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4">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4">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4">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4">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4">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4">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4">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4">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4">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4">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4">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4">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4">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4">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4">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4">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4">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4">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4">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4">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4">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4">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4">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4">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4">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4">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4">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4">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4">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4">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4">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4">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4">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4">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4">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4">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4">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4">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4">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4">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4">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4">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4">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4">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4">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4">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4">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4">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4">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4">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4">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4">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4">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4">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4">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4">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4">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4">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4">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4">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4">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4">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4">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4">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4">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4">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4">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4">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4">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4">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4">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4">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4">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4">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4">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4">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4">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4">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4">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4">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4">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4">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4">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4">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4">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4">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4">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4">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4">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4">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4">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4">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4">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4">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4">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4">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4">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4">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4">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4">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4">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4">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4">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4">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4">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4">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4">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4">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4">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4">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4">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4">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4">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4">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4">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4">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4">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4">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4">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4">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4">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4">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4">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4">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4">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4">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4">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4">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4">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4">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4">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4">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4">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4">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4">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4">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4">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4">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4">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4">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4">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4">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4">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4">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4">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4">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4">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4">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4">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4">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4">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4">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4">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4">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4">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4">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4">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4">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4">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4">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4">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4">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4">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4">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4">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4">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4">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4">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4">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4">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4">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4">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4">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4">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4">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4">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4">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4">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4">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4">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4">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4">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4">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4">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4">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4">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4">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4">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4">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4">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4">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4">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4">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4">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4">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4">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4">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4">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4">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4">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4">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4">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4">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4">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4">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4">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4">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4">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4">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4">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4">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4">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4">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4">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4">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4">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4">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4">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4">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4">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4">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4">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4">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4">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4">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4">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4">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4">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4">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4">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4">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4">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4">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4">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4">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4">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4">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4">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4">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4">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4">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4">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4">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4">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4">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4">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4">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4">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4" ht="15.75" customHeight="1">
      <c r="A849" s="3"/>
      <c r="B849" s="3"/>
      <c r="C849" s="3"/>
      <c r="D849" s="3"/>
    </row>
  </sheetData>
  <hyperlinks>
    <hyperlink ref="B31" r:id="rId1" xr:uid="{00000000-0004-0000-0200-000000000000}"/>
    <hyperlink ref="B32" r:id="rId2" xr:uid="{00000000-0004-0000-0200-000001000000}"/>
    <hyperlink ref="B34" r:id="rId3" xr:uid="{DD465904-9D5B-2F40-A6A9-AD77663A3094}"/>
    <hyperlink ref="A1" location="Contents!A1" display="Contents" xr:uid="{930BF08F-D7E3-C84B-8F03-46996C791247}"/>
  </hyperlinks>
  <pageMargins left="0.7" right="0.7" top="0.75" bottom="0.75" header="0.3" footer="0.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X968"/>
  <sheetViews>
    <sheetView workbookViewId="0">
      <selection activeCell="F162" sqref="F162"/>
    </sheetView>
  </sheetViews>
  <sheetFormatPr baseColWidth="10" defaultColWidth="12.6640625" defaultRowHeight="15.75" customHeight="1"/>
  <cols>
    <col min="1" max="1" width="8.1640625" customWidth="1"/>
    <col min="2" max="2" width="28.6640625" customWidth="1"/>
    <col min="3" max="3" width="24.6640625" customWidth="1"/>
    <col min="4" max="4" width="22.1640625" bestFit="1" customWidth="1"/>
    <col min="5" max="5" width="16.1640625" customWidth="1"/>
    <col min="6" max="6" width="15.83203125" customWidth="1"/>
    <col min="7" max="7" width="34.83203125" customWidth="1"/>
    <col min="8" max="8" width="19.1640625" customWidth="1"/>
    <col min="9" max="9" width="20.5" customWidth="1"/>
    <col min="10" max="10" width="23.33203125" customWidth="1"/>
    <col min="16" max="16" width="14.6640625" customWidth="1"/>
  </cols>
  <sheetData>
    <row r="1" spans="1:24" ht="13">
      <c r="A1" s="311" t="s">
        <v>1004</v>
      </c>
    </row>
    <row r="2" spans="1:24" ht="23.25" customHeight="1">
      <c r="A2" s="350" t="s">
        <v>1040</v>
      </c>
      <c r="C2" s="3"/>
      <c r="D2" s="3"/>
      <c r="E2" s="3"/>
      <c r="F2" s="3"/>
      <c r="G2" s="3"/>
      <c r="H2" s="3"/>
      <c r="I2" s="3"/>
      <c r="J2" s="3"/>
      <c r="K2" s="3"/>
      <c r="L2" s="3"/>
      <c r="M2" s="3"/>
      <c r="N2" s="3"/>
      <c r="O2" s="3"/>
      <c r="P2" s="3"/>
      <c r="Q2" s="3"/>
      <c r="R2" s="3"/>
      <c r="S2" s="3"/>
      <c r="T2" s="3"/>
      <c r="U2" s="3"/>
      <c r="V2" s="3"/>
      <c r="W2" s="3"/>
      <c r="X2" s="3"/>
    </row>
    <row r="3" spans="1:24" ht="60">
      <c r="A3" s="405" t="s">
        <v>1003</v>
      </c>
      <c r="B3" s="405" t="s">
        <v>1</v>
      </c>
      <c r="C3" s="405" t="s">
        <v>62</v>
      </c>
      <c r="D3" s="405" t="s">
        <v>63</v>
      </c>
      <c r="E3" s="405" t="s">
        <v>1027</v>
      </c>
      <c r="F3" s="405" t="s">
        <v>1028</v>
      </c>
      <c r="G3" s="405" t="s">
        <v>1041</v>
      </c>
      <c r="H3" s="405" t="s">
        <v>1030</v>
      </c>
      <c r="I3" s="405" t="s">
        <v>1042</v>
      </c>
      <c r="J3" s="406" t="s">
        <v>1033</v>
      </c>
      <c r="K3" s="26"/>
      <c r="L3" s="26"/>
      <c r="M3" s="26"/>
      <c r="N3" s="26"/>
      <c r="O3" s="26"/>
      <c r="P3" s="26"/>
      <c r="Q3" s="3"/>
      <c r="R3" s="3"/>
      <c r="S3" s="3"/>
      <c r="T3" s="3"/>
      <c r="U3" s="3"/>
      <c r="V3" s="3"/>
      <c r="W3" s="3"/>
      <c r="X3" s="3"/>
    </row>
    <row r="4" spans="1:24" ht="15">
      <c r="A4" s="3">
        <v>1</v>
      </c>
      <c r="B4" s="29" t="s">
        <v>3</v>
      </c>
      <c r="C4" s="29" t="s">
        <v>523</v>
      </c>
      <c r="D4" s="21" t="s">
        <v>524</v>
      </c>
      <c r="E4" s="30">
        <v>1940</v>
      </c>
      <c r="F4" s="30"/>
      <c r="G4" s="29"/>
      <c r="H4" s="29">
        <v>12</v>
      </c>
      <c r="I4" s="29">
        <v>126</v>
      </c>
      <c r="J4" s="427"/>
      <c r="K4" s="26"/>
      <c r="L4" s="26"/>
      <c r="M4" s="26"/>
      <c r="N4" s="26"/>
      <c r="O4" s="26"/>
      <c r="P4" s="26"/>
      <c r="Q4" s="3"/>
      <c r="R4" s="3"/>
      <c r="S4" s="3"/>
      <c r="T4" s="3"/>
      <c r="U4" s="3"/>
      <c r="V4" s="3"/>
      <c r="W4" s="3"/>
      <c r="X4" s="3"/>
    </row>
    <row r="5" spans="1:24" ht="15">
      <c r="A5" s="3">
        <v>2</v>
      </c>
      <c r="B5" s="29" t="s">
        <v>3</v>
      </c>
      <c r="C5" s="29" t="s">
        <v>70</v>
      </c>
      <c r="D5" s="21" t="s">
        <v>71</v>
      </c>
      <c r="E5" s="30">
        <v>1944</v>
      </c>
      <c r="F5" s="30"/>
      <c r="G5" s="29">
        <v>18.7</v>
      </c>
      <c r="H5" s="29">
        <v>4</v>
      </c>
      <c r="I5" s="29">
        <v>20</v>
      </c>
      <c r="J5" s="427"/>
      <c r="K5" s="26"/>
      <c r="L5" s="26"/>
      <c r="M5" s="26"/>
      <c r="N5" s="26"/>
      <c r="O5" s="26"/>
      <c r="P5" s="26"/>
      <c r="Q5" s="3"/>
      <c r="R5" s="3"/>
      <c r="S5" s="3"/>
      <c r="T5" s="3"/>
      <c r="U5" s="3"/>
      <c r="V5" s="3"/>
      <c r="W5" s="3"/>
      <c r="X5" s="3"/>
    </row>
    <row r="6" spans="1:24" ht="15">
      <c r="A6" s="3">
        <v>3</v>
      </c>
      <c r="B6" s="29" t="s">
        <v>5</v>
      </c>
      <c r="C6" s="29" t="s">
        <v>525</v>
      </c>
      <c r="D6" s="21" t="s">
        <v>526</v>
      </c>
      <c r="E6" s="30">
        <v>1978</v>
      </c>
      <c r="F6" s="30"/>
      <c r="G6" s="29">
        <v>40.700000000000003</v>
      </c>
      <c r="H6" s="29">
        <v>3</v>
      </c>
      <c r="I6" s="29">
        <v>41</v>
      </c>
      <c r="J6" s="427"/>
      <c r="K6" s="26"/>
      <c r="L6" s="26"/>
      <c r="M6" s="26"/>
      <c r="N6" s="26"/>
      <c r="O6" s="26"/>
      <c r="P6" s="26"/>
      <c r="Q6" s="3"/>
      <c r="R6" s="3"/>
      <c r="S6" s="3"/>
      <c r="T6" s="3"/>
      <c r="U6" s="3"/>
      <c r="V6" s="3"/>
      <c r="W6" s="3"/>
      <c r="X6" s="3"/>
    </row>
    <row r="7" spans="1:24" ht="15">
      <c r="A7" s="3">
        <v>4</v>
      </c>
      <c r="B7" s="29" t="s">
        <v>5</v>
      </c>
      <c r="C7" s="29" t="s">
        <v>136</v>
      </c>
      <c r="D7" s="21" t="s">
        <v>137</v>
      </c>
      <c r="E7" s="30">
        <v>1981</v>
      </c>
      <c r="F7" s="30"/>
      <c r="G7" s="29">
        <v>30.2</v>
      </c>
      <c r="H7" s="29">
        <v>8</v>
      </c>
      <c r="I7" s="29">
        <v>79</v>
      </c>
      <c r="J7" s="427"/>
      <c r="K7" s="26"/>
      <c r="L7" s="26"/>
      <c r="M7" s="26"/>
      <c r="N7" s="26"/>
      <c r="O7" s="26"/>
      <c r="P7" s="26"/>
      <c r="Q7" s="3"/>
      <c r="R7" s="3"/>
      <c r="S7" s="3"/>
      <c r="T7" s="3"/>
      <c r="U7" s="3"/>
      <c r="V7" s="3"/>
      <c r="W7" s="3"/>
      <c r="X7" s="3"/>
    </row>
    <row r="8" spans="1:24" ht="15">
      <c r="A8" s="3">
        <v>5</v>
      </c>
      <c r="B8" s="29" t="s">
        <v>5</v>
      </c>
      <c r="C8" s="29" t="s">
        <v>78</v>
      </c>
      <c r="D8" s="21" t="s">
        <v>79</v>
      </c>
      <c r="E8" s="30">
        <v>1978</v>
      </c>
      <c r="F8" s="30"/>
      <c r="G8" s="29">
        <v>34</v>
      </c>
      <c r="H8" s="29">
        <v>12</v>
      </c>
      <c r="I8" s="29">
        <v>81</v>
      </c>
      <c r="J8" s="427"/>
      <c r="K8" s="26"/>
      <c r="L8" s="26"/>
      <c r="M8" s="26"/>
      <c r="N8" s="26"/>
      <c r="O8" s="26"/>
      <c r="P8" s="26"/>
      <c r="Q8" s="3"/>
      <c r="R8" s="3"/>
      <c r="S8" s="3"/>
      <c r="T8" s="3"/>
      <c r="U8" s="3"/>
      <c r="V8" s="3"/>
      <c r="W8" s="3"/>
      <c r="X8" s="3"/>
    </row>
    <row r="9" spans="1:24" ht="15">
      <c r="A9" s="3">
        <v>6</v>
      </c>
      <c r="B9" s="29" t="s">
        <v>5</v>
      </c>
      <c r="C9" s="29" t="s">
        <v>527</v>
      </c>
      <c r="D9" s="21" t="s">
        <v>528</v>
      </c>
      <c r="E9" s="30">
        <v>1962</v>
      </c>
      <c r="F9" s="30"/>
      <c r="G9" s="29">
        <v>135.5</v>
      </c>
      <c r="H9" s="29">
        <v>31</v>
      </c>
      <c r="I9" s="29">
        <v>203</v>
      </c>
      <c r="J9" s="427"/>
      <c r="K9" s="26"/>
      <c r="L9" s="26"/>
      <c r="M9" s="26"/>
      <c r="N9" s="26"/>
      <c r="O9" s="26"/>
      <c r="P9" s="26"/>
      <c r="Q9" s="3"/>
      <c r="R9" s="3"/>
      <c r="S9" s="3"/>
      <c r="T9" s="3"/>
      <c r="U9" s="3"/>
      <c r="V9" s="3"/>
      <c r="W9" s="3"/>
      <c r="X9" s="3"/>
    </row>
    <row r="10" spans="1:24" ht="15">
      <c r="A10" s="3">
        <v>7</v>
      </c>
      <c r="B10" s="29" t="s">
        <v>5</v>
      </c>
      <c r="C10" s="29" t="s">
        <v>529</v>
      </c>
      <c r="D10" s="21" t="s">
        <v>530</v>
      </c>
      <c r="E10" s="30">
        <v>1974</v>
      </c>
      <c r="F10" s="30"/>
      <c r="G10" s="29">
        <v>140</v>
      </c>
      <c r="H10" s="29">
        <v>20</v>
      </c>
      <c r="I10" s="29">
        <v>125</v>
      </c>
      <c r="J10" s="427"/>
      <c r="K10" s="26"/>
      <c r="L10" s="26"/>
      <c r="M10" s="26"/>
      <c r="N10" s="26"/>
      <c r="O10" s="26"/>
      <c r="P10" s="26"/>
      <c r="Q10" s="3"/>
      <c r="R10" s="3"/>
      <c r="S10" s="3"/>
      <c r="T10" s="3"/>
      <c r="U10" s="3"/>
      <c r="V10" s="3"/>
      <c r="W10" s="3"/>
      <c r="X10" s="3"/>
    </row>
    <row r="11" spans="1:24" ht="15">
      <c r="A11" s="3">
        <v>8</v>
      </c>
      <c r="B11" s="29" t="s">
        <v>5</v>
      </c>
      <c r="C11" s="8" t="s">
        <v>80</v>
      </c>
      <c r="D11" s="21" t="s">
        <v>81</v>
      </c>
      <c r="E11" s="30">
        <v>1952</v>
      </c>
      <c r="F11" s="30"/>
      <c r="G11" s="29">
        <v>492</v>
      </c>
      <c r="H11" s="29">
        <v>64</v>
      </c>
      <c r="I11" s="29">
        <v>717</v>
      </c>
      <c r="J11" s="427"/>
      <c r="K11" s="26"/>
      <c r="L11" s="26"/>
      <c r="M11" s="26"/>
      <c r="N11" s="26"/>
      <c r="O11" s="26"/>
      <c r="P11" s="26"/>
      <c r="Q11" s="3"/>
      <c r="R11" s="3"/>
      <c r="S11" s="3"/>
      <c r="T11" s="3"/>
      <c r="U11" s="3"/>
      <c r="V11" s="3"/>
      <c r="W11" s="3"/>
      <c r="X11" s="3"/>
    </row>
    <row r="12" spans="1:24" ht="15">
      <c r="A12" s="3">
        <v>9</v>
      </c>
      <c r="B12" s="29" t="s">
        <v>5</v>
      </c>
      <c r="C12" s="29" t="s">
        <v>531</v>
      </c>
      <c r="D12" s="21" t="s">
        <v>532</v>
      </c>
      <c r="E12" s="30">
        <v>1970</v>
      </c>
      <c r="F12" s="31"/>
      <c r="G12" s="8">
        <v>81</v>
      </c>
      <c r="H12" s="8">
        <v>8</v>
      </c>
      <c r="I12" s="8">
        <v>97</v>
      </c>
      <c r="J12" s="246"/>
      <c r="K12" s="26"/>
      <c r="L12" s="26"/>
      <c r="M12" s="26"/>
      <c r="N12" s="26"/>
      <c r="O12" s="26"/>
      <c r="P12" s="26"/>
      <c r="Q12" s="3"/>
      <c r="R12" s="3"/>
      <c r="S12" s="3"/>
      <c r="T12" s="3"/>
      <c r="U12" s="3"/>
      <c r="V12" s="3"/>
      <c r="W12" s="3"/>
      <c r="X12" s="3"/>
    </row>
    <row r="13" spans="1:24" ht="14">
      <c r="A13" s="3">
        <v>10</v>
      </c>
      <c r="B13" s="8" t="s">
        <v>11</v>
      </c>
      <c r="C13" s="8" t="s">
        <v>533</v>
      </c>
      <c r="D13" s="8" t="s">
        <v>534</v>
      </c>
      <c r="E13" s="31">
        <v>1989</v>
      </c>
      <c r="F13" s="31"/>
      <c r="G13" s="8"/>
      <c r="H13" s="8">
        <v>2</v>
      </c>
      <c r="I13" s="8">
        <v>22</v>
      </c>
      <c r="J13" s="246"/>
      <c r="K13" s="26"/>
      <c r="L13" s="26"/>
      <c r="M13" s="26"/>
      <c r="N13" s="26"/>
      <c r="O13" s="26"/>
      <c r="P13" s="26"/>
      <c r="Q13" s="3"/>
      <c r="R13" s="3"/>
      <c r="S13" s="3"/>
      <c r="T13" s="3"/>
      <c r="U13" s="3"/>
      <c r="V13" s="3"/>
      <c r="W13" s="3"/>
      <c r="X13" s="3"/>
    </row>
    <row r="14" spans="1:24" ht="14">
      <c r="A14" s="3">
        <v>11</v>
      </c>
      <c r="B14" s="8" t="s">
        <v>11</v>
      </c>
      <c r="C14" s="8" t="s">
        <v>535</v>
      </c>
      <c r="D14" s="8" t="s">
        <v>536</v>
      </c>
      <c r="E14" s="31">
        <v>1986</v>
      </c>
      <c r="F14" s="31"/>
      <c r="G14" s="8"/>
      <c r="H14" s="8">
        <v>4</v>
      </c>
      <c r="I14" s="8">
        <v>30</v>
      </c>
      <c r="J14" s="246"/>
      <c r="K14" s="26"/>
      <c r="L14" s="26"/>
      <c r="M14" s="26"/>
      <c r="N14" s="26"/>
      <c r="O14" s="26"/>
      <c r="P14" s="26"/>
      <c r="Q14" s="3"/>
      <c r="R14" s="3"/>
      <c r="S14" s="3"/>
      <c r="T14" s="3"/>
      <c r="U14" s="3"/>
      <c r="V14" s="3"/>
      <c r="W14" s="3"/>
      <c r="X14" s="3"/>
    </row>
    <row r="15" spans="1:24" ht="14">
      <c r="A15" s="3">
        <v>12</v>
      </c>
      <c r="B15" s="8" t="s">
        <v>11</v>
      </c>
      <c r="C15" s="8" t="s">
        <v>537</v>
      </c>
      <c r="D15" s="8" t="s">
        <v>538</v>
      </c>
      <c r="E15" s="31">
        <v>1988</v>
      </c>
      <c r="F15" s="31"/>
      <c r="G15" s="8"/>
      <c r="H15" s="8">
        <v>3</v>
      </c>
      <c r="I15" s="8">
        <v>9</v>
      </c>
      <c r="J15" s="246"/>
      <c r="K15" s="26"/>
      <c r="L15" s="26"/>
      <c r="M15" s="26"/>
      <c r="N15" s="26"/>
      <c r="O15" s="26"/>
      <c r="P15" s="26"/>
      <c r="Q15" s="3"/>
      <c r="R15" s="3"/>
      <c r="S15" s="3"/>
      <c r="T15" s="3"/>
      <c r="U15" s="3"/>
      <c r="V15" s="3"/>
      <c r="W15" s="3"/>
      <c r="X15" s="3"/>
    </row>
    <row r="16" spans="1:24" ht="14">
      <c r="A16" s="3">
        <v>13</v>
      </c>
      <c r="B16" s="8" t="s">
        <v>11</v>
      </c>
      <c r="C16" s="8" t="s">
        <v>539</v>
      </c>
      <c r="D16" s="8" t="s">
        <v>540</v>
      </c>
      <c r="E16" s="31">
        <v>1993</v>
      </c>
      <c r="F16" s="31"/>
      <c r="G16" s="8"/>
      <c r="H16" s="8">
        <v>6</v>
      </c>
      <c r="I16" s="8">
        <v>7</v>
      </c>
      <c r="J16" s="246"/>
      <c r="K16" s="26"/>
      <c r="L16" s="26"/>
      <c r="M16" s="26"/>
      <c r="N16" s="26"/>
      <c r="O16" s="26"/>
      <c r="P16" s="26"/>
      <c r="Q16" s="3"/>
      <c r="R16" s="3"/>
      <c r="S16" s="3"/>
      <c r="T16" s="3"/>
      <c r="U16" s="3"/>
      <c r="V16" s="3"/>
      <c r="W16" s="3"/>
      <c r="X16" s="3"/>
    </row>
    <row r="17" spans="1:24" ht="14">
      <c r="A17" s="3">
        <v>14</v>
      </c>
      <c r="B17" s="8" t="s">
        <v>11</v>
      </c>
      <c r="C17" s="8" t="s">
        <v>541</v>
      </c>
      <c r="D17" s="8" t="s">
        <v>542</v>
      </c>
      <c r="E17" s="31">
        <v>1985</v>
      </c>
      <c r="F17" s="31"/>
      <c r="G17" s="8"/>
      <c r="H17" s="8">
        <v>16</v>
      </c>
      <c r="I17" s="8">
        <v>54</v>
      </c>
      <c r="J17" s="246"/>
      <c r="K17" s="26"/>
      <c r="L17" s="26"/>
      <c r="M17" s="26"/>
      <c r="N17" s="26"/>
      <c r="O17" s="26"/>
      <c r="P17" s="26"/>
      <c r="Q17" s="3"/>
      <c r="R17" s="3"/>
      <c r="S17" s="3"/>
      <c r="T17" s="3"/>
      <c r="U17" s="3"/>
      <c r="V17" s="3"/>
      <c r="W17" s="3"/>
      <c r="X17" s="3"/>
    </row>
    <row r="18" spans="1:24" ht="14">
      <c r="A18" s="3">
        <v>15</v>
      </c>
      <c r="B18" s="8" t="s">
        <v>11</v>
      </c>
      <c r="C18" s="8" t="s">
        <v>543</v>
      </c>
      <c r="D18" s="8" t="s">
        <v>544</v>
      </c>
      <c r="E18" s="31">
        <v>1988</v>
      </c>
      <c r="F18" s="31"/>
      <c r="G18" s="8">
        <v>63</v>
      </c>
      <c r="H18" s="8">
        <v>7</v>
      </c>
      <c r="I18" s="8">
        <v>41</v>
      </c>
      <c r="J18" s="246"/>
      <c r="K18" s="26"/>
      <c r="L18" s="26"/>
      <c r="M18" s="26"/>
      <c r="N18" s="26"/>
      <c r="O18" s="26"/>
      <c r="P18" s="26"/>
      <c r="Q18" s="3"/>
      <c r="R18" s="3"/>
      <c r="S18" s="3"/>
      <c r="T18" s="3"/>
      <c r="U18" s="3"/>
      <c r="V18" s="3"/>
      <c r="W18" s="3"/>
      <c r="X18" s="3"/>
    </row>
    <row r="19" spans="1:24" ht="14">
      <c r="A19" s="3">
        <v>16</v>
      </c>
      <c r="B19" s="8" t="s">
        <v>11</v>
      </c>
      <c r="C19" s="8" t="s">
        <v>545</v>
      </c>
      <c r="D19" s="8" t="s">
        <v>546</v>
      </c>
      <c r="E19" s="31">
        <v>1986</v>
      </c>
      <c r="F19" s="31"/>
      <c r="G19" s="8"/>
      <c r="H19" s="8"/>
      <c r="I19" s="8"/>
      <c r="J19" s="246"/>
      <c r="K19" s="26"/>
      <c r="L19" s="26"/>
      <c r="M19" s="26"/>
      <c r="N19" s="26"/>
      <c r="O19" s="26"/>
      <c r="P19" s="26"/>
      <c r="Q19" s="3"/>
      <c r="R19" s="3"/>
      <c r="S19" s="3"/>
      <c r="T19" s="3"/>
      <c r="U19" s="3"/>
      <c r="V19" s="3"/>
      <c r="W19" s="3"/>
      <c r="X19" s="3"/>
    </row>
    <row r="20" spans="1:24" ht="14">
      <c r="A20" s="3">
        <v>17</v>
      </c>
      <c r="B20" s="8" t="s">
        <v>11</v>
      </c>
      <c r="C20" s="8" t="s">
        <v>94</v>
      </c>
      <c r="D20" s="8" t="s">
        <v>95</v>
      </c>
      <c r="E20" s="31">
        <v>1941</v>
      </c>
      <c r="F20" s="31">
        <v>1948</v>
      </c>
      <c r="G20" s="8">
        <v>257</v>
      </c>
      <c r="H20" s="8">
        <v>10</v>
      </c>
      <c r="I20" s="8">
        <v>134</v>
      </c>
      <c r="J20" s="246"/>
      <c r="K20" s="26"/>
      <c r="L20" s="26"/>
      <c r="M20" s="26"/>
      <c r="N20" s="26"/>
      <c r="O20" s="26"/>
      <c r="P20" s="26"/>
      <c r="Q20" s="3"/>
      <c r="R20" s="3"/>
      <c r="S20" s="3"/>
      <c r="T20" s="3"/>
      <c r="U20" s="3"/>
      <c r="V20" s="3"/>
      <c r="W20" s="3"/>
      <c r="X20" s="3"/>
    </row>
    <row r="21" spans="1:24" ht="14">
      <c r="A21" s="3">
        <v>18</v>
      </c>
      <c r="B21" s="8" t="s">
        <v>11</v>
      </c>
      <c r="C21" s="8" t="s">
        <v>547</v>
      </c>
      <c r="D21" s="8" t="s">
        <v>548</v>
      </c>
      <c r="E21" s="31">
        <v>1987</v>
      </c>
      <c r="F21" s="31"/>
      <c r="G21" s="8">
        <v>23.4</v>
      </c>
      <c r="H21" s="8">
        <v>4</v>
      </c>
      <c r="I21" s="8">
        <v>22</v>
      </c>
      <c r="J21" s="246"/>
      <c r="K21" s="26"/>
      <c r="L21" s="26"/>
      <c r="M21" s="26"/>
      <c r="N21" s="26"/>
      <c r="O21" s="26"/>
      <c r="P21" s="26"/>
      <c r="Q21" s="3"/>
      <c r="R21" s="3"/>
      <c r="S21" s="3"/>
      <c r="T21" s="3"/>
      <c r="U21" s="3"/>
      <c r="V21" s="3"/>
      <c r="W21" s="3"/>
      <c r="X21" s="3"/>
    </row>
    <row r="22" spans="1:24" ht="14">
      <c r="A22" s="3">
        <v>19</v>
      </c>
      <c r="B22" s="8" t="s">
        <v>11</v>
      </c>
      <c r="C22" s="8" t="s">
        <v>549</v>
      </c>
      <c r="D22" s="8" t="s">
        <v>550</v>
      </c>
      <c r="E22" s="31">
        <v>1990</v>
      </c>
      <c r="F22" s="31"/>
      <c r="G22" s="8"/>
      <c r="H22" s="8">
        <v>2</v>
      </c>
      <c r="I22" s="8">
        <v>7</v>
      </c>
      <c r="J22" s="246"/>
      <c r="K22" s="26"/>
      <c r="L22" s="26"/>
      <c r="M22" s="26"/>
      <c r="N22" s="26"/>
      <c r="O22" s="26"/>
      <c r="P22" s="26"/>
      <c r="Q22" s="3"/>
      <c r="R22" s="3"/>
      <c r="S22" s="3"/>
      <c r="T22" s="3"/>
      <c r="U22" s="3"/>
      <c r="V22" s="3"/>
      <c r="W22" s="3"/>
      <c r="X22" s="3"/>
    </row>
    <row r="23" spans="1:24" ht="14">
      <c r="A23" s="3">
        <v>20</v>
      </c>
      <c r="B23" s="8" t="s">
        <v>516</v>
      </c>
      <c r="C23" s="8" t="s">
        <v>92</v>
      </c>
      <c r="D23" s="8" t="s">
        <v>93</v>
      </c>
      <c r="E23" s="31">
        <v>1984</v>
      </c>
      <c r="F23" s="31"/>
      <c r="G23" s="8"/>
      <c r="H23" s="8">
        <v>6</v>
      </c>
      <c r="I23" s="8">
        <v>49</v>
      </c>
      <c r="J23" s="246"/>
      <c r="K23" s="26"/>
      <c r="L23" s="26"/>
      <c r="M23" s="26"/>
      <c r="N23" s="26"/>
      <c r="O23" s="26"/>
      <c r="P23" s="26"/>
      <c r="Q23" s="3"/>
      <c r="R23" s="3"/>
      <c r="S23" s="3"/>
      <c r="T23" s="3"/>
      <c r="U23" s="3"/>
      <c r="V23" s="3"/>
      <c r="W23" s="3"/>
      <c r="X23" s="3"/>
    </row>
    <row r="24" spans="1:24" ht="14">
      <c r="A24" s="3">
        <v>21</v>
      </c>
      <c r="B24" s="8" t="s">
        <v>27</v>
      </c>
      <c r="C24" s="8" t="s">
        <v>551</v>
      </c>
      <c r="D24" s="8" t="s">
        <v>292</v>
      </c>
      <c r="E24" s="31">
        <v>1953</v>
      </c>
      <c r="F24" s="31"/>
      <c r="G24" s="8"/>
      <c r="H24" s="8">
        <v>20</v>
      </c>
      <c r="I24" s="8">
        <v>363</v>
      </c>
      <c r="J24" s="246"/>
      <c r="K24" s="26"/>
      <c r="L24" s="26"/>
      <c r="M24" s="26"/>
      <c r="N24" s="26"/>
      <c r="O24" s="26"/>
      <c r="P24" s="26"/>
      <c r="Q24" s="3"/>
      <c r="R24" s="3"/>
      <c r="S24" s="3"/>
      <c r="T24" s="3"/>
      <c r="U24" s="3"/>
      <c r="V24" s="3"/>
      <c r="W24" s="3"/>
      <c r="X24" s="3"/>
    </row>
    <row r="25" spans="1:24" ht="14">
      <c r="A25" s="3">
        <v>22</v>
      </c>
      <c r="B25" s="8" t="s">
        <v>19</v>
      </c>
      <c r="C25" s="8" t="s">
        <v>120</v>
      </c>
      <c r="D25" s="8" t="s">
        <v>121</v>
      </c>
      <c r="E25" s="31">
        <v>1965</v>
      </c>
      <c r="F25" s="31"/>
      <c r="G25" s="8"/>
      <c r="H25" s="8">
        <v>4</v>
      </c>
      <c r="I25" s="8">
        <v>45</v>
      </c>
      <c r="J25" s="246"/>
      <c r="K25" s="26"/>
      <c r="L25" s="26"/>
      <c r="M25" s="26"/>
      <c r="N25" s="26"/>
      <c r="O25" s="26"/>
      <c r="P25" s="26"/>
      <c r="Q25" s="3"/>
      <c r="R25" s="3"/>
      <c r="S25" s="3"/>
      <c r="T25" s="3"/>
      <c r="U25" s="3"/>
      <c r="V25" s="3"/>
      <c r="W25" s="3"/>
      <c r="X25" s="3"/>
    </row>
    <row r="26" spans="1:24" ht="14">
      <c r="A26" s="3">
        <v>23</v>
      </c>
      <c r="B26" s="8" t="s">
        <v>53</v>
      </c>
      <c r="C26" s="8" t="s">
        <v>552</v>
      </c>
      <c r="D26" s="8" t="s">
        <v>553</v>
      </c>
      <c r="E26" s="31">
        <v>2008</v>
      </c>
      <c r="F26" s="31"/>
      <c r="G26" s="8">
        <v>7.7</v>
      </c>
      <c r="H26" s="8">
        <v>1</v>
      </c>
      <c r="I26" s="8">
        <v>9</v>
      </c>
      <c r="J26" s="246">
        <v>2.2000000000000002</v>
      </c>
      <c r="K26" s="26"/>
      <c r="L26" s="26"/>
      <c r="M26" s="26"/>
      <c r="N26" s="26"/>
      <c r="O26" s="26"/>
      <c r="P26" s="26"/>
      <c r="Q26" s="3"/>
      <c r="R26" s="3"/>
      <c r="S26" s="3"/>
      <c r="T26" s="3"/>
      <c r="U26" s="3"/>
      <c r="V26" s="3"/>
      <c r="W26" s="3"/>
      <c r="X26" s="3"/>
    </row>
    <row r="27" spans="1:24" ht="14">
      <c r="A27" s="3">
        <v>24</v>
      </c>
      <c r="B27" s="8" t="s">
        <v>33</v>
      </c>
      <c r="C27" s="8" t="s">
        <v>554</v>
      </c>
      <c r="D27" s="8" t="s">
        <v>555</v>
      </c>
      <c r="E27" s="31">
        <v>1947</v>
      </c>
      <c r="F27" s="31" t="s">
        <v>556</v>
      </c>
      <c r="G27" s="8"/>
      <c r="H27" s="8">
        <v>0</v>
      </c>
      <c r="I27" s="8"/>
      <c r="J27" s="246"/>
      <c r="K27" s="26"/>
      <c r="L27" s="26"/>
      <c r="M27" s="26"/>
      <c r="N27" s="26"/>
      <c r="O27" s="26"/>
      <c r="P27" s="26"/>
      <c r="Q27" s="3"/>
      <c r="R27" s="3"/>
      <c r="S27" s="3"/>
      <c r="T27" s="3"/>
      <c r="U27" s="3"/>
      <c r="V27" s="3"/>
      <c r="W27" s="3"/>
      <c r="X27" s="3"/>
    </row>
    <row r="28" spans="1:24" ht="14">
      <c r="A28" s="3">
        <v>25</v>
      </c>
      <c r="B28" s="8" t="s">
        <v>33</v>
      </c>
      <c r="C28" s="8" t="s">
        <v>557</v>
      </c>
      <c r="D28" s="8" t="s">
        <v>558</v>
      </c>
      <c r="E28" s="31">
        <v>1949</v>
      </c>
      <c r="F28" s="31"/>
      <c r="G28" s="8">
        <v>6.5</v>
      </c>
      <c r="H28" s="8">
        <v>1</v>
      </c>
      <c r="I28" s="8">
        <v>9</v>
      </c>
      <c r="J28" s="246"/>
      <c r="K28" s="26"/>
      <c r="L28" s="26"/>
      <c r="M28" s="26"/>
      <c r="N28" s="26"/>
      <c r="O28" s="26"/>
      <c r="P28" s="26"/>
      <c r="Q28" s="3"/>
      <c r="R28" s="3"/>
      <c r="S28" s="3"/>
      <c r="T28" s="3"/>
      <c r="U28" s="3"/>
      <c r="V28" s="3"/>
      <c r="W28" s="3"/>
      <c r="X28" s="3"/>
    </row>
    <row r="29" spans="1:24" ht="14">
      <c r="A29" s="3">
        <v>26</v>
      </c>
      <c r="B29" s="8" t="s">
        <v>33</v>
      </c>
      <c r="C29" s="8" t="s">
        <v>559</v>
      </c>
      <c r="D29" s="8" t="s">
        <v>560</v>
      </c>
      <c r="E29" s="31">
        <v>1955</v>
      </c>
      <c r="F29" s="31">
        <v>1991</v>
      </c>
      <c r="G29" s="8">
        <v>66</v>
      </c>
      <c r="H29" s="8">
        <v>5</v>
      </c>
      <c r="I29" s="8">
        <v>70</v>
      </c>
      <c r="J29" s="246"/>
      <c r="K29" s="26"/>
      <c r="L29" s="26"/>
      <c r="M29" s="26"/>
      <c r="N29" s="26"/>
      <c r="O29" s="26"/>
      <c r="P29" s="26"/>
      <c r="Q29" s="3"/>
      <c r="R29" s="3"/>
      <c r="S29" s="3"/>
      <c r="T29" s="3"/>
      <c r="U29" s="3"/>
      <c r="V29" s="3"/>
      <c r="W29" s="3"/>
      <c r="X29" s="3"/>
    </row>
    <row r="30" spans="1:24" ht="14">
      <c r="A30" s="3">
        <v>27</v>
      </c>
      <c r="B30" s="8" t="s">
        <v>33</v>
      </c>
      <c r="C30" s="8" t="s">
        <v>561</v>
      </c>
      <c r="D30" s="8" t="s">
        <v>562</v>
      </c>
      <c r="E30" s="31">
        <v>1937</v>
      </c>
      <c r="F30" s="31" t="s">
        <v>563</v>
      </c>
      <c r="G30" s="8">
        <v>23.8</v>
      </c>
      <c r="H30" s="8">
        <v>0</v>
      </c>
      <c r="I30" s="8"/>
      <c r="J30" s="246"/>
      <c r="K30" s="26"/>
      <c r="L30" s="26"/>
      <c r="M30" s="26"/>
      <c r="N30" s="26"/>
      <c r="O30" s="26"/>
      <c r="P30" s="26"/>
      <c r="Q30" s="3"/>
      <c r="R30" s="3"/>
      <c r="S30" s="3"/>
      <c r="T30" s="3"/>
      <c r="U30" s="3"/>
      <c r="V30" s="3"/>
      <c r="W30" s="3"/>
      <c r="X30" s="3"/>
    </row>
    <row r="31" spans="1:24" ht="14">
      <c r="A31" s="3">
        <v>28</v>
      </c>
      <c r="B31" s="8" t="s">
        <v>33</v>
      </c>
      <c r="C31" s="8" t="s">
        <v>564</v>
      </c>
      <c r="D31" s="8" t="s">
        <v>565</v>
      </c>
      <c r="E31" s="31">
        <v>1938</v>
      </c>
      <c r="F31" s="31">
        <v>1997</v>
      </c>
      <c r="G31" s="8">
        <v>14</v>
      </c>
      <c r="H31" s="8">
        <v>1</v>
      </c>
      <c r="I31" s="8">
        <v>17</v>
      </c>
      <c r="J31" s="246"/>
      <c r="K31" s="26"/>
      <c r="L31" s="26"/>
      <c r="M31" s="26"/>
      <c r="N31" s="26"/>
      <c r="O31" s="26"/>
      <c r="P31" s="26"/>
      <c r="Q31" s="3"/>
      <c r="R31" s="3"/>
      <c r="S31" s="3"/>
      <c r="T31" s="3"/>
      <c r="U31" s="3"/>
      <c r="V31" s="3"/>
      <c r="W31" s="3"/>
      <c r="X31" s="3"/>
    </row>
    <row r="32" spans="1:24" ht="14">
      <c r="A32" s="3">
        <v>29</v>
      </c>
      <c r="B32" s="8" t="s">
        <v>33</v>
      </c>
      <c r="C32" s="8" t="s">
        <v>311</v>
      </c>
      <c r="D32" s="8" t="s">
        <v>312</v>
      </c>
      <c r="E32" s="31">
        <v>1952</v>
      </c>
      <c r="F32" s="31"/>
      <c r="G32" s="8">
        <v>37</v>
      </c>
      <c r="H32" s="8">
        <v>3</v>
      </c>
      <c r="I32" s="8">
        <v>32</v>
      </c>
      <c r="J32" s="246"/>
      <c r="K32" s="26"/>
      <c r="L32" s="26"/>
      <c r="M32" s="26"/>
      <c r="N32" s="26"/>
      <c r="O32" s="26"/>
      <c r="P32" s="26"/>
      <c r="Q32" s="3"/>
      <c r="R32" s="3"/>
      <c r="S32" s="3"/>
      <c r="T32" s="3"/>
      <c r="U32" s="3"/>
      <c r="V32" s="3"/>
      <c r="W32" s="3"/>
      <c r="X32" s="3"/>
    </row>
    <row r="33" spans="1:24" ht="14">
      <c r="A33" s="3">
        <v>30</v>
      </c>
      <c r="B33" s="8" t="s">
        <v>33</v>
      </c>
      <c r="C33" s="8" t="s">
        <v>566</v>
      </c>
      <c r="D33" s="8" t="s">
        <v>567</v>
      </c>
      <c r="E33" s="31">
        <v>1950</v>
      </c>
      <c r="F33" s="31"/>
      <c r="G33" s="8">
        <v>8</v>
      </c>
      <c r="H33" s="8">
        <v>1</v>
      </c>
      <c r="I33" s="8">
        <v>12</v>
      </c>
      <c r="J33" s="246"/>
      <c r="K33" s="26"/>
      <c r="L33" s="26"/>
      <c r="M33" s="26"/>
      <c r="N33" s="26"/>
      <c r="O33" s="26"/>
      <c r="P33" s="26"/>
      <c r="Q33" s="3"/>
      <c r="R33" s="3"/>
      <c r="S33" s="3"/>
      <c r="T33" s="3"/>
      <c r="U33" s="3"/>
      <c r="V33" s="3"/>
      <c r="W33" s="3"/>
      <c r="X33" s="3"/>
    </row>
    <row r="34" spans="1:24" ht="14">
      <c r="A34" s="3">
        <v>31</v>
      </c>
      <c r="B34" s="8" t="s">
        <v>33</v>
      </c>
      <c r="C34" s="8" t="s">
        <v>568</v>
      </c>
      <c r="D34" s="8" t="s">
        <v>569</v>
      </c>
      <c r="E34" s="31">
        <v>1951</v>
      </c>
      <c r="F34" s="31"/>
      <c r="G34" s="8"/>
      <c r="H34" s="8">
        <v>3</v>
      </c>
      <c r="I34" s="8">
        <v>30</v>
      </c>
      <c r="J34" s="246"/>
      <c r="K34" s="26"/>
      <c r="L34" s="26"/>
      <c r="M34" s="26"/>
      <c r="N34" s="26"/>
      <c r="O34" s="26"/>
      <c r="P34" s="26"/>
      <c r="Q34" s="3"/>
      <c r="R34" s="3"/>
      <c r="S34" s="3"/>
      <c r="T34" s="3"/>
      <c r="U34" s="3"/>
      <c r="V34" s="3"/>
      <c r="W34" s="3"/>
      <c r="X34" s="3"/>
    </row>
    <row r="35" spans="1:24" ht="14">
      <c r="A35" s="3">
        <v>32</v>
      </c>
      <c r="B35" s="8" t="s">
        <v>33</v>
      </c>
      <c r="C35" s="8" t="s">
        <v>570</v>
      </c>
      <c r="D35" s="8" t="s">
        <v>571</v>
      </c>
      <c r="E35" s="31">
        <v>2012</v>
      </c>
      <c r="F35" s="31"/>
      <c r="G35" s="8">
        <v>28</v>
      </c>
      <c r="H35" s="8">
        <v>4</v>
      </c>
      <c r="I35" s="8">
        <v>12</v>
      </c>
      <c r="J35" s="246"/>
      <c r="K35" s="26"/>
      <c r="L35" s="26"/>
      <c r="M35" s="26"/>
      <c r="N35" s="26"/>
      <c r="O35" s="26"/>
      <c r="P35" s="26"/>
      <c r="Q35" s="3"/>
      <c r="R35" s="3"/>
      <c r="S35" s="3"/>
      <c r="T35" s="3"/>
      <c r="U35" s="3"/>
      <c r="V35" s="3"/>
      <c r="W35" s="3"/>
      <c r="X35" s="3"/>
    </row>
    <row r="36" spans="1:24" ht="14">
      <c r="A36" s="3">
        <v>33</v>
      </c>
      <c r="B36" s="8" t="s">
        <v>33</v>
      </c>
      <c r="C36" s="8" t="s">
        <v>321</v>
      </c>
      <c r="D36" s="8" t="s">
        <v>322</v>
      </c>
      <c r="E36" s="31">
        <v>1933</v>
      </c>
      <c r="F36" s="31"/>
      <c r="G36" s="8">
        <v>40.4</v>
      </c>
      <c r="H36" s="8">
        <v>4</v>
      </c>
      <c r="I36" s="8">
        <v>125</v>
      </c>
      <c r="J36" s="246"/>
      <c r="K36" s="26"/>
      <c r="L36" s="26"/>
      <c r="M36" s="26"/>
      <c r="N36" s="26"/>
      <c r="O36" s="26"/>
      <c r="P36" s="26"/>
      <c r="Q36" s="3"/>
      <c r="R36" s="3"/>
      <c r="S36" s="3"/>
      <c r="T36" s="3"/>
      <c r="U36" s="3"/>
      <c r="V36" s="3"/>
      <c r="W36" s="3"/>
      <c r="X36" s="3"/>
    </row>
    <row r="37" spans="1:24" ht="14">
      <c r="A37" s="3">
        <v>34</v>
      </c>
      <c r="B37" s="8" t="s">
        <v>33</v>
      </c>
      <c r="C37" s="8" t="s">
        <v>572</v>
      </c>
      <c r="D37" s="8" t="s">
        <v>573</v>
      </c>
      <c r="E37" s="31">
        <v>1950</v>
      </c>
      <c r="F37" s="31"/>
      <c r="G37" s="8">
        <v>21</v>
      </c>
      <c r="H37" s="8">
        <v>3</v>
      </c>
      <c r="I37" s="8">
        <v>25</v>
      </c>
      <c r="J37" s="246"/>
      <c r="K37" s="26"/>
      <c r="L37" s="26"/>
      <c r="M37" s="26"/>
      <c r="N37" s="26"/>
      <c r="O37" s="26"/>
      <c r="P37" s="26"/>
      <c r="Q37" s="3"/>
      <c r="R37" s="3"/>
      <c r="S37" s="3"/>
      <c r="T37" s="3"/>
      <c r="U37" s="3"/>
      <c r="V37" s="3"/>
      <c r="W37" s="3"/>
      <c r="X37" s="3"/>
    </row>
    <row r="38" spans="1:24" ht="14">
      <c r="A38" s="3">
        <v>35</v>
      </c>
      <c r="B38" s="8" t="s">
        <v>33</v>
      </c>
      <c r="C38" s="8" t="s">
        <v>325</v>
      </c>
      <c r="D38" s="8" t="s">
        <v>574</v>
      </c>
      <c r="E38" s="31">
        <v>1940</v>
      </c>
      <c r="F38" s="31"/>
      <c r="G38" s="8">
        <v>42</v>
      </c>
      <c r="H38" s="8">
        <v>3</v>
      </c>
      <c r="I38" s="8">
        <v>88</v>
      </c>
      <c r="J38" s="246"/>
      <c r="K38" s="26"/>
      <c r="L38" s="26"/>
      <c r="M38" s="26"/>
      <c r="N38" s="26"/>
      <c r="O38" s="26"/>
      <c r="P38" s="26"/>
      <c r="Q38" s="3"/>
      <c r="R38" s="3"/>
      <c r="S38" s="3"/>
      <c r="T38" s="3"/>
      <c r="U38" s="3"/>
      <c r="V38" s="3"/>
      <c r="W38" s="3"/>
      <c r="X38" s="3"/>
    </row>
    <row r="39" spans="1:24" ht="14">
      <c r="A39" s="3">
        <v>36</v>
      </c>
      <c r="B39" s="8" t="s">
        <v>33</v>
      </c>
      <c r="C39" s="8" t="s">
        <v>575</v>
      </c>
      <c r="D39" s="8" t="s">
        <v>576</v>
      </c>
      <c r="E39" s="31">
        <v>1953</v>
      </c>
      <c r="F39" s="31"/>
      <c r="G39" s="8">
        <v>18.399999999999999</v>
      </c>
      <c r="H39" s="8">
        <v>4</v>
      </c>
      <c r="I39" s="8">
        <v>33</v>
      </c>
      <c r="J39" s="246"/>
      <c r="K39" s="26"/>
      <c r="L39" s="26"/>
      <c r="M39" s="26"/>
      <c r="N39" s="26"/>
      <c r="O39" s="26"/>
      <c r="P39" s="26"/>
      <c r="Q39" s="3"/>
      <c r="R39" s="3"/>
      <c r="S39" s="3"/>
      <c r="T39" s="3"/>
      <c r="U39" s="3"/>
      <c r="V39" s="3"/>
      <c r="W39" s="3"/>
      <c r="X39" s="3"/>
    </row>
    <row r="40" spans="1:24" ht="14">
      <c r="A40" s="3">
        <v>37</v>
      </c>
      <c r="B40" s="8" t="s">
        <v>33</v>
      </c>
      <c r="C40" s="8" t="s">
        <v>577</v>
      </c>
      <c r="D40" s="8" t="s">
        <v>578</v>
      </c>
      <c r="E40" s="31" t="s">
        <v>563</v>
      </c>
      <c r="F40" s="8"/>
      <c r="G40" s="8"/>
      <c r="H40" s="8">
        <v>1</v>
      </c>
      <c r="I40" s="8"/>
      <c r="J40" s="246"/>
      <c r="K40" s="26"/>
      <c r="L40" s="26"/>
      <c r="M40" s="26"/>
      <c r="N40" s="26"/>
      <c r="O40" s="26"/>
      <c r="P40" s="26"/>
      <c r="Q40" s="3"/>
      <c r="R40" s="3"/>
      <c r="S40" s="3"/>
      <c r="T40" s="3"/>
      <c r="U40" s="3"/>
      <c r="V40" s="3"/>
      <c r="W40" s="3"/>
      <c r="X40" s="3"/>
    </row>
    <row r="41" spans="1:24" ht="14">
      <c r="A41" s="3">
        <v>38</v>
      </c>
      <c r="B41" s="8" t="s">
        <v>33</v>
      </c>
      <c r="C41" s="8" t="s">
        <v>323</v>
      </c>
      <c r="D41" s="8" t="s">
        <v>324</v>
      </c>
      <c r="E41" s="31">
        <v>1937</v>
      </c>
      <c r="F41" s="31"/>
      <c r="G41" s="8">
        <v>38.700000000000003</v>
      </c>
      <c r="H41" s="8">
        <v>3</v>
      </c>
      <c r="I41" s="8">
        <v>75</v>
      </c>
      <c r="J41" s="246"/>
      <c r="K41" s="26"/>
      <c r="L41" s="26"/>
      <c r="M41" s="26"/>
      <c r="N41" s="26"/>
      <c r="O41" s="26"/>
      <c r="P41" s="26"/>
      <c r="Q41" s="3"/>
      <c r="R41" s="3"/>
      <c r="S41" s="3"/>
      <c r="T41" s="3"/>
      <c r="U41" s="3"/>
      <c r="V41" s="3"/>
      <c r="W41" s="3"/>
      <c r="X41" s="3"/>
    </row>
    <row r="42" spans="1:24" ht="14">
      <c r="A42" s="3">
        <v>39</v>
      </c>
      <c r="B42" s="8" t="s">
        <v>33</v>
      </c>
      <c r="C42" s="8" t="s">
        <v>579</v>
      </c>
      <c r="D42" s="8" t="s">
        <v>580</v>
      </c>
      <c r="E42" s="31">
        <v>1939</v>
      </c>
      <c r="F42" s="31"/>
      <c r="G42" s="8">
        <v>12.2</v>
      </c>
      <c r="H42" s="8">
        <v>1</v>
      </c>
      <c r="I42" s="8">
        <v>15</v>
      </c>
      <c r="J42" s="246"/>
      <c r="K42" s="26"/>
      <c r="L42" s="26"/>
      <c r="M42" s="26"/>
      <c r="N42" s="26"/>
      <c r="O42" s="26"/>
      <c r="P42" s="26"/>
      <c r="Q42" s="3"/>
      <c r="R42" s="3"/>
      <c r="S42" s="3"/>
      <c r="T42" s="3"/>
      <c r="U42" s="3"/>
      <c r="V42" s="3"/>
      <c r="W42" s="3"/>
      <c r="X42" s="3"/>
    </row>
    <row r="43" spans="1:24" ht="14">
      <c r="A43" s="3">
        <v>40</v>
      </c>
      <c r="B43" s="8" t="s">
        <v>33</v>
      </c>
      <c r="C43" s="8" t="s">
        <v>581</v>
      </c>
      <c r="D43" s="8" t="s">
        <v>582</v>
      </c>
      <c r="E43" s="31">
        <v>1942</v>
      </c>
      <c r="F43" s="8"/>
      <c r="G43" s="8">
        <v>28</v>
      </c>
      <c r="H43" s="8">
        <v>0</v>
      </c>
      <c r="I43" s="8">
        <v>11</v>
      </c>
      <c r="J43" s="246"/>
      <c r="K43" s="26"/>
      <c r="L43" s="26"/>
      <c r="M43" s="26"/>
      <c r="N43" s="26"/>
      <c r="O43" s="26"/>
      <c r="P43" s="26"/>
      <c r="Q43" s="3"/>
      <c r="R43" s="3"/>
      <c r="S43" s="3"/>
      <c r="T43" s="3"/>
      <c r="U43" s="3"/>
      <c r="V43" s="3"/>
      <c r="W43" s="3"/>
      <c r="X43" s="3"/>
    </row>
    <row r="44" spans="1:24" ht="14">
      <c r="A44" s="3">
        <v>41</v>
      </c>
      <c r="B44" s="8" t="s">
        <v>35</v>
      </c>
      <c r="C44" s="8" t="s">
        <v>331</v>
      </c>
      <c r="D44" s="8" t="s">
        <v>332</v>
      </c>
      <c r="E44" s="31">
        <v>1947</v>
      </c>
      <c r="F44" s="31"/>
      <c r="G44" s="8">
        <v>217</v>
      </c>
      <c r="H44" s="8">
        <v>18</v>
      </c>
      <c r="I44" s="8">
        <v>255</v>
      </c>
      <c r="J44" s="246"/>
      <c r="K44" s="26"/>
      <c r="L44" s="26"/>
      <c r="M44" s="26"/>
      <c r="N44" s="26"/>
      <c r="O44" s="26"/>
      <c r="P44" s="26"/>
      <c r="Q44" s="3"/>
      <c r="R44" s="3"/>
      <c r="S44" s="3"/>
      <c r="T44" s="3"/>
      <c r="U44" s="3"/>
      <c r="V44" s="3"/>
      <c r="W44" s="3"/>
      <c r="X44" s="3"/>
    </row>
    <row r="45" spans="1:24" ht="14">
      <c r="A45" s="3">
        <v>42</v>
      </c>
      <c r="B45" s="8" t="s">
        <v>518</v>
      </c>
      <c r="C45" s="8" t="s">
        <v>583</v>
      </c>
      <c r="D45" s="8" t="s">
        <v>584</v>
      </c>
      <c r="E45" s="31">
        <v>1956</v>
      </c>
      <c r="F45" s="31"/>
      <c r="G45" s="8"/>
      <c r="H45" s="8">
        <v>18</v>
      </c>
      <c r="I45" s="8">
        <v>243</v>
      </c>
      <c r="J45" s="246"/>
      <c r="K45" s="26"/>
      <c r="L45" s="26"/>
      <c r="M45" s="26"/>
      <c r="N45" s="26"/>
      <c r="O45" s="26"/>
      <c r="P45" s="26"/>
      <c r="Q45" s="3"/>
      <c r="R45" s="3"/>
      <c r="S45" s="3"/>
      <c r="T45" s="3"/>
      <c r="U45" s="3"/>
      <c r="V45" s="3"/>
      <c r="W45" s="3"/>
      <c r="X45" s="3"/>
    </row>
    <row r="46" spans="1:24" ht="14">
      <c r="A46" s="3">
        <v>43</v>
      </c>
      <c r="B46" s="8" t="s">
        <v>518</v>
      </c>
      <c r="C46" s="8" t="s">
        <v>585</v>
      </c>
      <c r="D46" s="8" t="s">
        <v>586</v>
      </c>
      <c r="E46" s="31">
        <v>1965</v>
      </c>
      <c r="F46" s="31"/>
      <c r="G46" s="8">
        <v>136</v>
      </c>
      <c r="H46" s="8">
        <v>14</v>
      </c>
      <c r="I46" s="8">
        <v>140</v>
      </c>
      <c r="J46" s="246"/>
      <c r="K46" s="26"/>
      <c r="L46" s="26"/>
      <c r="M46" s="26"/>
      <c r="N46" s="26"/>
      <c r="O46" s="26"/>
      <c r="P46" s="26"/>
      <c r="Q46" s="3"/>
      <c r="R46" s="3"/>
      <c r="S46" s="3"/>
      <c r="T46" s="3"/>
      <c r="U46" s="3"/>
      <c r="V46" s="3"/>
      <c r="W46" s="3"/>
      <c r="X46" s="3"/>
    </row>
    <row r="47" spans="1:24" ht="14">
      <c r="A47" s="3">
        <v>44</v>
      </c>
      <c r="B47" s="8" t="s">
        <v>520</v>
      </c>
      <c r="C47" s="8" t="s">
        <v>587</v>
      </c>
      <c r="D47" s="8" t="s">
        <v>588</v>
      </c>
      <c r="E47" s="31">
        <v>1972</v>
      </c>
      <c r="F47" s="31"/>
      <c r="G47" s="8"/>
      <c r="H47" s="8">
        <v>4</v>
      </c>
      <c r="I47" s="8">
        <v>52</v>
      </c>
      <c r="J47" s="246"/>
      <c r="K47" s="26"/>
      <c r="L47" s="26"/>
      <c r="M47" s="26"/>
      <c r="N47" s="26"/>
      <c r="O47" s="26"/>
      <c r="P47" s="26"/>
      <c r="Q47" s="3"/>
      <c r="R47" s="3"/>
      <c r="S47" s="3"/>
      <c r="T47" s="3"/>
      <c r="U47" s="3"/>
      <c r="V47" s="3"/>
      <c r="W47" s="3"/>
      <c r="X47" s="3"/>
    </row>
    <row r="48" spans="1:24" ht="14">
      <c r="A48" s="3">
        <v>45</v>
      </c>
      <c r="B48" s="8" t="s">
        <v>520</v>
      </c>
      <c r="C48" s="8" t="s">
        <v>589</v>
      </c>
      <c r="D48" s="8" t="s">
        <v>590</v>
      </c>
      <c r="E48" s="31">
        <v>1949</v>
      </c>
      <c r="F48" s="31"/>
      <c r="G48" s="8">
        <v>287</v>
      </c>
      <c r="H48" s="8">
        <v>31</v>
      </c>
      <c r="I48" s="8">
        <v>430</v>
      </c>
      <c r="J48" s="246"/>
      <c r="K48" s="26"/>
      <c r="L48" s="26"/>
      <c r="M48" s="26"/>
      <c r="N48" s="26"/>
      <c r="O48" s="26"/>
      <c r="P48" s="26"/>
      <c r="Q48" s="3"/>
      <c r="R48" s="3"/>
      <c r="S48" s="3"/>
      <c r="T48" s="3"/>
      <c r="U48" s="3"/>
      <c r="V48" s="3"/>
      <c r="W48" s="3"/>
      <c r="X48" s="3"/>
    </row>
    <row r="49" spans="1:24" ht="14">
      <c r="A49" s="3">
        <v>46</v>
      </c>
      <c r="B49" s="8" t="s">
        <v>520</v>
      </c>
      <c r="C49" s="8" t="s">
        <v>591</v>
      </c>
      <c r="D49" s="8" t="s">
        <v>592</v>
      </c>
      <c r="E49" s="31">
        <v>1967</v>
      </c>
      <c r="F49" s="31"/>
      <c r="G49" s="8"/>
      <c r="H49" s="8">
        <v>7</v>
      </c>
      <c r="I49" s="8">
        <v>36</v>
      </c>
      <c r="J49" s="246"/>
      <c r="K49" s="26"/>
      <c r="L49" s="26"/>
      <c r="M49" s="26"/>
      <c r="N49" s="26"/>
      <c r="O49" s="26"/>
      <c r="P49" s="26"/>
      <c r="Q49" s="3"/>
      <c r="R49" s="3"/>
      <c r="S49" s="3"/>
      <c r="T49" s="3"/>
      <c r="U49" s="3"/>
      <c r="V49" s="3"/>
      <c r="W49" s="3"/>
      <c r="X49" s="3"/>
    </row>
    <row r="50" spans="1:24" ht="14">
      <c r="A50" s="3">
        <v>47</v>
      </c>
      <c r="B50" s="8" t="s">
        <v>520</v>
      </c>
      <c r="C50" s="8" t="s">
        <v>593</v>
      </c>
      <c r="D50" s="8" t="s">
        <v>594</v>
      </c>
      <c r="E50" s="31">
        <v>1993</v>
      </c>
      <c r="F50" s="31"/>
      <c r="G50" s="8"/>
      <c r="H50" s="8">
        <v>9</v>
      </c>
      <c r="I50" s="8">
        <v>36</v>
      </c>
      <c r="J50" s="246"/>
      <c r="K50" s="26"/>
      <c r="L50" s="26"/>
      <c r="M50" s="26"/>
      <c r="N50" s="26"/>
      <c r="O50" s="26"/>
      <c r="P50" s="26"/>
      <c r="Q50" s="3"/>
      <c r="R50" s="3"/>
      <c r="S50" s="3"/>
      <c r="T50" s="3"/>
      <c r="U50" s="3"/>
      <c r="V50" s="3"/>
      <c r="W50" s="3"/>
      <c r="X50" s="3"/>
    </row>
    <row r="51" spans="1:24" ht="14">
      <c r="A51" s="3">
        <v>48</v>
      </c>
      <c r="B51" s="8" t="s">
        <v>39</v>
      </c>
      <c r="C51" s="8" t="s">
        <v>595</v>
      </c>
      <c r="D51" s="8" t="s">
        <v>596</v>
      </c>
      <c r="E51" s="31">
        <v>1949</v>
      </c>
      <c r="F51" s="31"/>
      <c r="G51" s="8"/>
      <c r="H51" s="8">
        <v>6</v>
      </c>
      <c r="I51" s="8">
        <v>43</v>
      </c>
      <c r="J51" s="246"/>
      <c r="K51" s="26"/>
      <c r="L51" s="26"/>
      <c r="M51" s="26"/>
      <c r="N51" s="26"/>
      <c r="O51" s="26"/>
      <c r="P51" s="26"/>
      <c r="Q51" s="3"/>
      <c r="R51" s="3"/>
      <c r="S51" s="3"/>
      <c r="T51" s="3"/>
      <c r="U51" s="3"/>
      <c r="V51" s="3"/>
      <c r="W51" s="3"/>
      <c r="X51" s="3"/>
    </row>
    <row r="52" spans="1:24" ht="14">
      <c r="A52" s="3">
        <v>49</v>
      </c>
      <c r="B52" s="8" t="s">
        <v>25</v>
      </c>
      <c r="C52" s="8" t="s">
        <v>597</v>
      </c>
      <c r="D52" s="8" t="s">
        <v>598</v>
      </c>
      <c r="E52" s="31">
        <v>1940</v>
      </c>
      <c r="F52" s="31"/>
      <c r="G52" s="8">
        <v>37.200000000000003</v>
      </c>
      <c r="H52" s="8">
        <v>2</v>
      </c>
      <c r="I52" s="8">
        <v>12</v>
      </c>
      <c r="J52" s="246"/>
      <c r="K52" s="26"/>
      <c r="L52" s="26"/>
      <c r="M52" s="26"/>
      <c r="N52" s="26"/>
      <c r="O52" s="26"/>
      <c r="P52" s="26"/>
      <c r="Q52" s="3"/>
      <c r="R52" s="3"/>
      <c r="S52" s="3"/>
      <c r="T52" s="3"/>
      <c r="U52" s="3"/>
      <c r="V52" s="3"/>
      <c r="W52" s="3"/>
      <c r="X52" s="3"/>
    </row>
    <row r="53" spans="1:24" ht="14">
      <c r="A53" s="3">
        <v>50</v>
      </c>
      <c r="B53" s="8" t="s">
        <v>25</v>
      </c>
      <c r="C53" s="8" t="s">
        <v>599</v>
      </c>
      <c r="D53" s="8" t="s">
        <v>600</v>
      </c>
      <c r="E53" s="31">
        <v>1944</v>
      </c>
      <c r="F53" s="31"/>
      <c r="G53" s="8">
        <v>15.2</v>
      </c>
      <c r="H53" s="8">
        <v>3</v>
      </c>
      <c r="I53" s="8">
        <v>10</v>
      </c>
      <c r="J53" s="246"/>
      <c r="K53" s="26"/>
      <c r="L53" s="26"/>
      <c r="M53" s="26"/>
      <c r="N53" s="26"/>
      <c r="O53" s="26"/>
      <c r="P53" s="26"/>
      <c r="Q53" s="3"/>
      <c r="R53" s="3"/>
      <c r="S53" s="3"/>
      <c r="T53" s="3"/>
      <c r="U53" s="3"/>
      <c r="V53" s="3"/>
      <c r="W53" s="3"/>
      <c r="X53" s="3"/>
    </row>
    <row r="54" spans="1:24" ht="14">
      <c r="A54" s="3">
        <v>51</v>
      </c>
      <c r="B54" s="8" t="s">
        <v>25</v>
      </c>
      <c r="C54" s="8" t="s">
        <v>601</v>
      </c>
      <c r="D54" s="8" t="s">
        <v>602</v>
      </c>
      <c r="E54" s="31">
        <v>1952</v>
      </c>
      <c r="F54" s="31"/>
      <c r="G54" s="8">
        <v>98.7</v>
      </c>
      <c r="H54" s="8">
        <v>7</v>
      </c>
      <c r="I54" s="8">
        <v>60</v>
      </c>
      <c r="J54" s="246"/>
      <c r="K54" s="26"/>
      <c r="L54" s="26"/>
      <c r="M54" s="26"/>
      <c r="N54" s="26"/>
      <c r="O54" s="26"/>
      <c r="P54" s="26"/>
      <c r="Q54" s="3"/>
      <c r="R54" s="3"/>
      <c r="S54" s="3"/>
      <c r="T54" s="3"/>
      <c r="U54" s="3"/>
      <c r="V54" s="3"/>
      <c r="W54" s="3"/>
      <c r="X54" s="3"/>
    </row>
    <row r="55" spans="1:24" ht="14">
      <c r="A55" s="3">
        <v>52</v>
      </c>
      <c r="B55" s="8" t="s">
        <v>41</v>
      </c>
      <c r="C55" s="8" t="s">
        <v>343</v>
      </c>
      <c r="D55" s="8" t="s">
        <v>344</v>
      </c>
      <c r="E55" s="31">
        <v>1950</v>
      </c>
      <c r="F55" s="31"/>
      <c r="G55" s="8">
        <v>7.2</v>
      </c>
      <c r="H55" s="8">
        <v>1</v>
      </c>
      <c r="I55" s="8">
        <v>10</v>
      </c>
      <c r="J55" s="246"/>
      <c r="K55" s="26"/>
      <c r="L55" s="26"/>
      <c r="M55" s="26"/>
      <c r="N55" s="26"/>
      <c r="O55" s="26"/>
      <c r="P55" s="26"/>
      <c r="Q55" s="3"/>
      <c r="R55" s="3"/>
      <c r="S55" s="3"/>
      <c r="T55" s="3"/>
      <c r="U55" s="3"/>
      <c r="V55" s="3"/>
      <c r="W55" s="3"/>
      <c r="X55" s="3"/>
    </row>
    <row r="56" spans="1:24" ht="14">
      <c r="A56" s="3">
        <v>53</v>
      </c>
      <c r="B56" s="8" t="s">
        <v>43</v>
      </c>
      <c r="C56" s="8" t="s">
        <v>603</v>
      </c>
      <c r="D56" s="8" t="s">
        <v>604</v>
      </c>
      <c r="E56" s="31">
        <v>1943</v>
      </c>
      <c r="F56" s="31"/>
      <c r="G56" s="8">
        <v>96</v>
      </c>
      <c r="H56" s="8">
        <v>15</v>
      </c>
      <c r="I56" s="8">
        <v>101</v>
      </c>
      <c r="J56" s="246"/>
      <c r="K56" s="26"/>
      <c r="L56" s="26"/>
      <c r="M56" s="26"/>
      <c r="N56" s="26"/>
      <c r="O56" s="26"/>
      <c r="P56" s="26"/>
      <c r="Q56" s="3"/>
      <c r="R56" s="3"/>
      <c r="S56" s="3"/>
      <c r="T56" s="3"/>
      <c r="U56" s="3"/>
      <c r="V56" s="3"/>
      <c r="W56" s="3"/>
      <c r="X56" s="3"/>
    </row>
    <row r="57" spans="1:24" ht="14">
      <c r="A57" s="3">
        <v>54</v>
      </c>
      <c r="B57" s="8" t="s">
        <v>43</v>
      </c>
      <c r="C57" s="8" t="s">
        <v>605</v>
      </c>
      <c r="D57" s="8" t="s">
        <v>606</v>
      </c>
      <c r="E57" s="31">
        <v>1953</v>
      </c>
      <c r="F57" s="31"/>
      <c r="G57" s="8">
        <v>76</v>
      </c>
      <c r="H57" s="8">
        <v>13</v>
      </c>
      <c r="I57" s="8">
        <v>129</v>
      </c>
      <c r="J57" s="246"/>
      <c r="K57" s="26"/>
      <c r="L57" s="26"/>
      <c r="M57" s="26"/>
      <c r="N57" s="26"/>
      <c r="O57" s="26"/>
      <c r="P57" s="26"/>
      <c r="Q57" s="3"/>
      <c r="R57" s="3"/>
      <c r="S57" s="3"/>
      <c r="T57" s="3"/>
      <c r="U57" s="3"/>
      <c r="V57" s="3"/>
      <c r="W57" s="3"/>
      <c r="X57" s="3"/>
    </row>
    <row r="58" spans="1:24" ht="14">
      <c r="A58" s="3">
        <v>55</v>
      </c>
      <c r="B58" s="8" t="s">
        <v>43</v>
      </c>
      <c r="C58" s="8" t="s">
        <v>607</v>
      </c>
      <c r="D58" s="8" t="s">
        <v>608</v>
      </c>
      <c r="E58" s="31">
        <v>1982</v>
      </c>
      <c r="F58" s="31"/>
      <c r="G58" s="8">
        <v>40</v>
      </c>
      <c r="H58" s="8">
        <v>8</v>
      </c>
      <c r="I58" s="8">
        <v>28</v>
      </c>
      <c r="J58" s="246"/>
      <c r="K58" s="26"/>
      <c r="L58" s="26"/>
      <c r="M58" s="26"/>
      <c r="N58" s="26"/>
      <c r="O58" s="26"/>
      <c r="P58" s="26"/>
      <c r="Q58" s="3"/>
      <c r="R58" s="3"/>
      <c r="S58" s="3"/>
      <c r="T58" s="3"/>
      <c r="U58" s="3"/>
      <c r="V58" s="3"/>
      <c r="W58" s="3"/>
      <c r="X58" s="3"/>
    </row>
    <row r="59" spans="1:24" ht="14">
      <c r="A59" s="3">
        <v>56</v>
      </c>
      <c r="B59" s="8" t="s">
        <v>45</v>
      </c>
      <c r="C59" s="8" t="s">
        <v>609</v>
      </c>
      <c r="D59" s="8" t="s">
        <v>610</v>
      </c>
      <c r="E59" s="31">
        <v>1947</v>
      </c>
      <c r="F59" s="31"/>
      <c r="G59" s="8"/>
      <c r="H59" s="8">
        <v>2</v>
      </c>
      <c r="I59" s="8">
        <v>11</v>
      </c>
      <c r="J59" s="246"/>
      <c r="K59" s="26"/>
      <c r="L59" s="26"/>
      <c r="M59" s="26"/>
      <c r="N59" s="26"/>
      <c r="O59" s="26"/>
      <c r="P59" s="26"/>
      <c r="Q59" s="3"/>
      <c r="R59" s="3"/>
      <c r="S59" s="3"/>
      <c r="T59" s="3"/>
      <c r="U59" s="3"/>
      <c r="V59" s="3"/>
      <c r="W59" s="3"/>
      <c r="X59" s="3"/>
    </row>
    <row r="60" spans="1:24" ht="14">
      <c r="A60" s="3">
        <v>57</v>
      </c>
      <c r="B60" s="8" t="s">
        <v>47</v>
      </c>
      <c r="C60" s="8" t="s">
        <v>611</v>
      </c>
      <c r="D60" s="8" t="s">
        <v>612</v>
      </c>
      <c r="E60" s="31">
        <v>1996</v>
      </c>
      <c r="F60" s="31"/>
      <c r="G60" s="8">
        <v>13</v>
      </c>
      <c r="H60" s="8">
        <v>2</v>
      </c>
      <c r="I60" s="8">
        <v>14</v>
      </c>
      <c r="J60" s="246"/>
      <c r="K60" s="26"/>
      <c r="L60" s="26"/>
      <c r="M60" s="26"/>
      <c r="N60" s="26"/>
      <c r="O60" s="26"/>
      <c r="P60" s="26"/>
      <c r="Q60" s="3"/>
      <c r="R60" s="3"/>
      <c r="S60" s="3"/>
      <c r="T60" s="3"/>
      <c r="U60" s="3"/>
      <c r="V60" s="3"/>
      <c r="W60" s="3"/>
      <c r="X60" s="3"/>
    </row>
    <row r="61" spans="1:24" ht="14">
      <c r="A61" s="3">
        <v>58</v>
      </c>
      <c r="B61" s="8" t="s">
        <v>47</v>
      </c>
      <c r="C61" s="8" t="s">
        <v>613</v>
      </c>
      <c r="D61" s="8" t="s">
        <v>614</v>
      </c>
      <c r="E61" s="31">
        <v>1959</v>
      </c>
      <c r="F61" s="31"/>
      <c r="G61" s="8"/>
      <c r="H61" s="8">
        <v>9</v>
      </c>
      <c r="I61" s="8">
        <v>51</v>
      </c>
      <c r="J61" s="246"/>
      <c r="K61" s="26"/>
      <c r="L61" s="26"/>
      <c r="M61" s="26"/>
      <c r="N61" s="26"/>
      <c r="O61" s="26"/>
      <c r="P61" s="26"/>
      <c r="Q61" s="3"/>
      <c r="R61" s="3"/>
      <c r="S61" s="3"/>
      <c r="T61" s="3"/>
      <c r="U61" s="3"/>
      <c r="V61" s="3"/>
      <c r="W61" s="3"/>
      <c r="X61" s="3"/>
    </row>
    <row r="62" spans="1:24" ht="14">
      <c r="A62" s="3">
        <v>59</v>
      </c>
      <c r="B62" s="8" t="s">
        <v>47</v>
      </c>
      <c r="C62" s="8" t="s">
        <v>405</v>
      </c>
      <c r="D62" s="8" t="s">
        <v>615</v>
      </c>
      <c r="E62" s="31">
        <v>1949</v>
      </c>
      <c r="F62" s="31"/>
      <c r="G62" s="8">
        <v>143</v>
      </c>
      <c r="H62" s="8">
        <v>15</v>
      </c>
      <c r="I62" s="8">
        <v>204</v>
      </c>
      <c r="J62" s="246"/>
      <c r="K62" s="26"/>
      <c r="L62" s="26"/>
      <c r="M62" s="26"/>
      <c r="N62" s="26"/>
      <c r="O62" s="26"/>
      <c r="P62" s="26"/>
      <c r="Q62" s="3"/>
      <c r="R62" s="3"/>
      <c r="S62" s="3"/>
      <c r="T62" s="3"/>
      <c r="U62" s="3"/>
      <c r="V62" s="3"/>
      <c r="W62" s="3"/>
      <c r="X62" s="3"/>
    </row>
    <row r="63" spans="1:24" ht="14">
      <c r="A63" s="3">
        <v>60</v>
      </c>
      <c r="B63" s="8" t="s">
        <v>47</v>
      </c>
      <c r="C63" s="8" t="s">
        <v>616</v>
      </c>
      <c r="D63" s="8" t="s">
        <v>617</v>
      </c>
      <c r="E63" s="31">
        <v>1994</v>
      </c>
      <c r="F63" s="31"/>
      <c r="G63" s="8">
        <v>6.5</v>
      </c>
      <c r="H63" s="8">
        <v>1</v>
      </c>
      <c r="I63" s="8">
        <v>10</v>
      </c>
      <c r="J63" s="246"/>
      <c r="K63" s="26"/>
      <c r="L63" s="26"/>
      <c r="M63" s="26"/>
      <c r="N63" s="26"/>
      <c r="O63" s="26"/>
      <c r="P63" s="26"/>
      <c r="Q63" s="3"/>
      <c r="R63" s="3"/>
      <c r="S63" s="3"/>
      <c r="T63" s="3"/>
      <c r="U63" s="3"/>
      <c r="V63" s="3"/>
      <c r="W63" s="3"/>
      <c r="X63" s="3"/>
    </row>
    <row r="64" spans="1:24" ht="14">
      <c r="A64" s="3">
        <v>61</v>
      </c>
      <c r="B64" s="8" t="s">
        <v>47</v>
      </c>
      <c r="C64" s="8" t="s">
        <v>401</v>
      </c>
      <c r="D64" s="8" t="s">
        <v>402</v>
      </c>
      <c r="E64" s="31">
        <v>1989</v>
      </c>
      <c r="F64" s="31"/>
      <c r="G64" s="8"/>
      <c r="H64" s="8">
        <v>2</v>
      </c>
      <c r="I64" s="8">
        <v>25</v>
      </c>
      <c r="J64" s="246"/>
      <c r="K64" s="26"/>
      <c r="L64" s="26"/>
      <c r="M64" s="26"/>
      <c r="N64" s="26"/>
      <c r="O64" s="26"/>
      <c r="P64" s="26"/>
      <c r="Q64" s="3"/>
      <c r="R64" s="3"/>
      <c r="S64" s="3"/>
      <c r="T64" s="3"/>
      <c r="U64" s="3"/>
      <c r="V64" s="3"/>
      <c r="W64" s="3"/>
      <c r="X64" s="3"/>
    </row>
    <row r="65" spans="1:24" ht="14">
      <c r="A65" s="3">
        <v>62</v>
      </c>
      <c r="B65" s="8" t="s">
        <v>47</v>
      </c>
      <c r="C65" s="8" t="s">
        <v>391</v>
      </c>
      <c r="D65" s="8" t="s">
        <v>392</v>
      </c>
      <c r="E65" s="31">
        <v>1959</v>
      </c>
      <c r="F65" s="31"/>
      <c r="G65" s="8">
        <v>25</v>
      </c>
      <c r="H65" s="8">
        <v>12</v>
      </c>
      <c r="I65" s="8">
        <v>80</v>
      </c>
      <c r="J65" s="246"/>
      <c r="K65" s="26"/>
      <c r="L65" s="26"/>
      <c r="M65" s="26"/>
      <c r="N65" s="26"/>
      <c r="O65" s="26"/>
      <c r="P65" s="26"/>
      <c r="Q65" s="3"/>
      <c r="R65" s="3"/>
      <c r="S65" s="3"/>
      <c r="T65" s="3"/>
      <c r="U65" s="3"/>
      <c r="V65" s="3"/>
      <c r="W65" s="3"/>
      <c r="X65" s="3"/>
    </row>
    <row r="66" spans="1:24" ht="14">
      <c r="A66" s="3">
        <v>63</v>
      </c>
      <c r="B66" s="8" t="s">
        <v>47</v>
      </c>
      <c r="C66" s="8" t="s">
        <v>618</v>
      </c>
      <c r="D66" s="8" t="s">
        <v>619</v>
      </c>
      <c r="E66" s="31">
        <v>1989</v>
      </c>
      <c r="F66" s="31"/>
      <c r="G66" s="8">
        <v>9</v>
      </c>
      <c r="H66" s="8">
        <v>3</v>
      </c>
      <c r="I66" s="8">
        <v>10</v>
      </c>
      <c r="J66" s="246"/>
      <c r="K66" s="26"/>
      <c r="L66" s="26"/>
      <c r="M66" s="26"/>
      <c r="N66" s="26"/>
      <c r="O66" s="26"/>
      <c r="P66" s="26"/>
      <c r="Q66" s="3"/>
      <c r="R66" s="3"/>
      <c r="S66" s="3"/>
      <c r="T66" s="3"/>
      <c r="U66" s="3"/>
      <c r="V66" s="3"/>
      <c r="W66" s="3"/>
      <c r="X66" s="3"/>
    </row>
    <row r="67" spans="1:24" ht="14">
      <c r="A67" s="3">
        <v>64</v>
      </c>
      <c r="B67" s="8" t="s">
        <v>47</v>
      </c>
      <c r="C67" s="8" t="s">
        <v>620</v>
      </c>
      <c r="D67" s="8" t="s">
        <v>390</v>
      </c>
      <c r="E67" s="31">
        <v>1997</v>
      </c>
      <c r="F67" s="31"/>
      <c r="G67" s="8"/>
      <c r="H67" s="8">
        <v>2</v>
      </c>
      <c r="I67" s="8">
        <v>20</v>
      </c>
      <c r="J67" s="246"/>
      <c r="K67" s="26"/>
      <c r="L67" s="26"/>
      <c r="M67" s="26"/>
      <c r="N67" s="26"/>
      <c r="O67" s="26"/>
      <c r="P67" s="26"/>
      <c r="Q67" s="3"/>
      <c r="R67" s="3"/>
      <c r="S67" s="3"/>
      <c r="T67" s="3"/>
      <c r="U67" s="3"/>
      <c r="V67" s="3"/>
      <c r="W67" s="3"/>
      <c r="X67" s="3"/>
    </row>
    <row r="68" spans="1:24" ht="14">
      <c r="A68" s="3">
        <v>65</v>
      </c>
      <c r="B68" s="8" t="s">
        <v>47</v>
      </c>
      <c r="C68" s="8" t="s">
        <v>621</v>
      </c>
      <c r="D68" s="8" t="s">
        <v>622</v>
      </c>
      <c r="E68" s="31">
        <v>1995</v>
      </c>
      <c r="F68" s="31"/>
      <c r="G68" s="8">
        <v>13</v>
      </c>
      <c r="H68" s="8">
        <v>2</v>
      </c>
      <c r="I68" s="8">
        <v>21</v>
      </c>
      <c r="J68" s="246"/>
      <c r="K68" s="26"/>
      <c r="L68" s="26"/>
      <c r="M68" s="26"/>
      <c r="N68" s="26"/>
      <c r="O68" s="26"/>
      <c r="P68" s="26"/>
      <c r="Q68" s="3"/>
      <c r="R68" s="3"/>
      <c r="S68" s="3"/>
      <c r="T68" s="3"/>
      <c r="U68" s="3"/>
      <c r="V68" s="3"/>
      <c r="W68" s="3"/>
      <c r="X68" s="3"/>
    </row>
    <row r="69" spans="1:24" ht="14">
      <c r="A69" s="3">
        <v>66</v>
      </c>
      <c r="B69" s="8" t="s">
        <v>47</v>
      </c>
      <c r="C69" s="8" t="s">
        <v>407</v>
      </c>
      <c r="D69" s="8" t="s">
        <v>408</v>
      </c>
      <c r="E69" s="31">
        <v>1942</v>
      </c>
      <c r="F69" s="31"/>
      <c r="G69" s="8">
        <v>24</v>
      </c>
      <c r="H69" s="8">
        <v>8</v>
      </c>
      <c r="I69" s="8">
        <v>41</v>
      </c>
      <c r="J69" s="246"/>
      <c r="K69" s="26"/>
      <c r="L69" s="26"/>
      <c r="M69" s="26"/>
      <c r="N69" s="26"/>
      <c r="O69" s="26"/>
      <c r="P69" s="26"/>
      <c r="Q69" s="3"/>
      <c r="R69" s="3"/>
      <c r="S69" s="3"/>
      <c r="T69" s="3"/>
      <c r="U69" s="3"/>
      <c r="V69" s="3"/>
      <c r="W69" s="3"/>
      <c r="X69" s="3"/>
    </row>
    <row r="70" spans="1:24" ht="14">
      <c r="A70" s="3">
        <v>67</v>
      </c>
      <c r="B70" s="8" t="s">
        <v>49</v>
      </c>
      <c r="C70" s="8" t="s">
        <v>409</v>
      </c>
      <c r="D70" s="8" t="s">
        <v>623</v>
      </c>
      <c r="E70" s="31">
        <v>1947</v>
      </c>
      <c r="F70" s="31"/>
      <c r="G70" s="8">
        <v>55.8</v>
      </c>
      <c r="H70" s="8">
        <v>7</v>
      </c>
      <c r="I70" s="8">
        <v>101</v>
      </c>
      <c r="J70" s="246"/>
      <c r="K70" s="26"/>
      <c r="L70" s="26"/>
      <c r="M70" s="26"/>
      <c r="N70" s="26"/>
      <c r="O70" s="26"/>
      <c r="P70" s="26"/>
      <c r="Q70" s="3"/>
      <c r="R70" s="3"/>
      <c r="S70" s="3"/>
      <c r="T70" s="3"/>
      <c r="U70" s="3"/>
      <c r="V70" s="3"/>
      <c r="W70" s="3"/>
      <c r="X70" s="3"/>
    </row>
    <row r="71" spans="1:24" ht="14">
      <c r="A71" s="3">
        <v>68</v>
      </c>
      <c r="B71" s="8" t="s">
        <v>51</v>
      </c>
      <c r="C71" s="8" t="s">
        <v>624</v>
      </c>
      <c r="D71" s="8" t="s">
        <v>625</v>
      </c>
      <c r="E71" s="31">
        <v>1989</v>
      </c>
      <c r="F71" s="31"/>
      <c r="G71" s="8"/>
      <c r="H71" s="8">
        <v>8</v>
      </c>
      <c r="I71" s="8">
        <v>31</v>
      </c>
      <c r="J71" s="246"/>
      <c r="K71" s="26"/>
      <c r="L71" s="26"/>
      <c r="M71" s="26"/>
      <c r="N71" s="26"/>
      <c r="O71" s="26"/>
      <c r="P71" s="26"/>
      <c r="Q71" s="3"/>
      <c r="R71" s="3"/>
      <c r="S71" s="3"/>
      <c r="T71" s="3"/>
      <c r="U71" s="3"/>
      <c r="V71" s="3"/>
      <c r="W71" s="3"/>
      <c r="X71" s="3"/>
    </row>
    <row r="72" spans="1:24" ht="14">
      <c r="A72" s="3">
        <v>69</v>
      </c>
      <c r="B72" s="8" t="s">
        <v>51</v>
      </c>
      <c r="C72" s="8" t="s">
        <v>415</v>
      </c>
      <c r="D72" s="8" t="s">
        <v>416</v>
      </c>
      <c r="E72" s="31">
        <v>1941</v>
      </c>
      <c r="F72" s="31"/>
      <c r="G72" s="8">
        <v>47.5</v>
      </c>
      <c r="H72" s="8">
        <v>14</v>
      </c>
      <c r="I72" s="8">
        <v>139</v>
      </c>
      <c r="J72" s="246"/>
      <c r="K72" s="26"/>
      <c r="L72" s="26"/>
      <c r="M72" s="26"/>
      <c r="N72" s="26"/>
      <c r="O72" s="26"/>
      <c r="P72" s="26"/>
      <c r="Q72" s="3"/>
      <c r="R72" s="3"/>
      <c r="S72" s="3"/>
      <c r="T72" s="3"/>
      <c r="U72" s="3"/>
      <c r="V72" s="3"/>
      <c r="W72" s="3"/>
      <c r="X72" s="3"/>
    </row>
    <row r="73" spans="1:24" ht="14">
      <c r="A73" s="3">
        <v>70</v>
      </c>
      <c r="B73" s="8" t="s">
        <v>51</v>
      </c>
      <c r="C73" s="8" t="s">
        <v>626</v>
      </c>
      <c r="D73" s="8" t="s">
        <v>627</v>
      </c>
      <c r="E73" s="31">
        <v>1994</v>
      </c>
      <c r="F73" s="31"/>
      <c r="G73" s="8"/>
      <c r="H73" s="8">
        <v>8</v>
      </c>
      <c r="I73" s="8">
        <v>44</v>
      </c>
      <c r="J73" s="246"/>
      <c r="K73" s="26"/>
      <c r="L73" s="26"/>
      <c r="M73" s="26"/>
      <c r="N73" s="26"/>
      <c r="O73" s="26"/>
      <c r="P73" s="26"/>
      <c r="Q73" s="3"/>
      <c r="R73" s="3"/>
      <c r="S73" s="3"/>
      <c r="T73" s="3"/>
      <c r="U73" s="3"/>
      <c r="V73" s="3"/>
      <c r="W73" s="3"/>
      <c r="X73" s="3"/>
    </row>
    <row r="74" spans="1:24" ht="14">
      <c r="A74" s="3">
        <v>71</v>
      </c>
      <c r="B74" s="8" t="s">
        <v>51</v>
      </c>
      <c r="C74" s="8" t="s">
        <v>628</v>
      </c>
      <c r="D74" s="8" t="s">
        <v>629</v>
      </c>
      <c r="E74" s="31">
        <v>1962</v>
      </c>
      <c r="F74" s="31"/>
      <c r="G74" s="8">
        <v>28.3</v>
      </c>
      <c r="H74" s="8">
        <v>7</v>
      </c>
      <c r="I74" s="8">
        <v>39</v>
      </c>
      <c r="J74" s="246"/>
      <c r="K74" s="26"/>
      <c r="L74" s="26"/>
      <c r="M74" s="26"/>
      <c r="N74" s="26"/>
      <c r="O74" s="26"/>
      <c r="P74" s="26"/>
      <c r="Q74" s="3"/>
      <c r="R74" s="3"/>
      <c r="S74" s="3"/>
      <c r="T74" s="3"/>
      <c r="U74" s="3"/>
      <c r="V74" s="3"/>
      <c r="W74" s="3"/>
      <c r="X74" s="3"/>
    </row>
    <row r="75" spans="1:24" ht="14">
      <c r="A75" s="3">
        <v>72</v>
      </c>
      <c r="B75" s="8" t="s">
        <v>29</v>
      </c>
      <c r="C75" s="8" t="s">
        <v>293</v>
      </c>
      <c r="D75" s="8" t="s">
        <v>294</v>
      </c>
      <c r="E75" s="31">
        <v>1933</v>
      </c>
      <c r="F75" s="31">
        <v>1949</v>
      </c>
      <c r="G75" s="8"/>
      <c r="H75" s="8">
        <v>15</v>
      </c>
      <c r="I75" s="8">
        <v>132</v>
      </c>
      <c r="J75" s="246"/>
      <c r="K75" s="26"/>
      <c r="L75" s="26"/>
      <c r="M75" s="26"/>
      <c r="N75" s="26"/>
      <c r="O75" s="26"/>
      <c r="P75" s="26"/>
      <c r="Q75" s="3"/>
      <c r="R75" s="3"/>
      <c r="S75" s="3"/>
      <c r="T75" s="3"/>
      <c r="U75" s="3"/>
      <c r="V75" s="3"/>
      <c r="W75" s="3"/>
      <c r="X75" s="3"/>
    </row>
    <row r="76" spans="1:24" ht="14">
      <c r="A76" s="3">
        <v>73</v>
      </c>
      <c r="B76" s="8" t="s">
        <v>29</v>
      </c>
      <c r="C76" s="8" t="s">
        <v>295</v>
      </c>
      <c r="D76" s="8" t="s">
        <v>296</v>
      </c>
      <c r="E76" s="31">
        <v>1985</v>
      </c>
      <c r="F76" s="31"/>
      <c r="G76" s="8"/>
      <c r="H76" s="8">
        <v>5</v>
      </c>
      <c r="I76" s="8">
        <v>24</v>
      </c>
      <c r="J76" s="246"/>
      <c r="K76" s="26"/>
      <c r="L76" s="26"/>
      <c r="M76" s="26"/>
      <c r="N76" s="26"/>
      <c r="O76" s="26"/>
      <c r="P76" s="26"/>
      <c r="Q76" s="3"/>
      <c r="R76" s="3"/>
      <c r="S76" s="3"/>
      <c r="T76" s="3"/>
      <c r="U76" s="3"/>
      <c r="V76" s="3"/>
      <c r="W76" s="3"/>
      <c r="X76" s="3"/>
    </row>
    <row r="77" spans="1:24" ht="14">
      <c r="A77" s="3">
        <v>74</v>
      </c>
      <c r="B77" s="8" t="s">
        <v>29</v>
      </c>
      <c r="C77" s="8" t="s">
        <v>297</v>
      </c>
      <c r="D77" s="8" t="s">
        <v>298</v>
      </c>
      <c r="E77" s="31">
        <v>1979</v>
      </c>
      <c r="F77" s="31"/>
      <c r="G77" s="8"/>
      <c r="H77" s="8">
        <v>7</v>
      </c>
      <c r="I77" s="8">
        <v>52</v>
      </c>
      <c r="J77" s="246"/>
      <c r="K77" s="26"/>
      <c r="L77" s="26"/>
      <c r="M77" s="26"/>
      <c r="N77" s="26"/>
      <c r="O77" s="26"/>
      <c r="P77" s="26"/>
      <c r="Q77" s="3"/>
      <c r="R77" s="3"/>
      <c r="S77" s="3"/>
      <c r="T77" s="3"/>
      <c r="U77" s="3"/>
      <c r="V77" s="3"/>
      <c r="W77" s="3"/>
      <c r="X77" s="3"/>
    </row>
    <row r="78" spans="1:24" ht="15">
      <c r="A78" s="3">
        <v>75</v>
      </c>
      <c r="B78" s="8" t="s">
        <v>59</v>
      </c>
      <c r="C78" s="32" t="s">
        <v>497</v>
      </c>
      <c r="D78" s="8" t="s">
        <v>498</v>
      </c>
      <c r="E78" s="31" t="s">
        <v>630</v>
      </c>
      <c r="F78" s="31"/>
      <c r="G78" s="8">
        <v>505.1</v>
      </c>
      <c r="H78" s="8">
        <v>48</v>
      </c>
      <c r="I78" s="8">
        <v>476</v>
      </c>
      <c r="J78" s="246"/>
      <c r="K78" s="26"/>
      <c r="L78" s="26"/>
      <c r="M78" s="26"/>
      <c r="N78" s="26"/>
      <c r="O78" s="26"/>
      <c r="P78" s="26"/>
      <c r="Q78" s="3"/>
      <c r="R78" s="3"/>
      <c r="S78" s="3"/>
      <c r="T78" s="3"/>
      <c r="U78" s="3"/>
      <c r="V78" s="3"/>
      <c r="W78" s="3"/>
      <c r="X78" s="3"/>
    </row>
    <row r="79" spans="1:24" ht="15">
      <c r="A79" s="3">
        <v>76</v>
      </c>
      <c r="B79" s="8" t="s">
        <v>59</v>
      </c>
      <c r="C79" s="32" t="s">
        <v>631</v>
      </c>
      <c r="D79" s="8" t="s">
        <v>632</v>
      </c>
      <c r="E79" s="31" t="s">
        <v>633</v>
      </c>
      <c r="F79" s="31"/>
      <c r="G79" s="8">
        <v>86.8</v>
      </c>
      <c r="H79" s="8">
        <v>11</v>
      </c>
      <c r="I79" s="8">
        <v>96</v>
      </c>
      <c r="J79" s="246"/>
      <c r="K79" s="26"/>
      <c r="L79" s="26"/>
      <c r="M79" s="26"/>
      <c r="N79" s="26"/>
      <c r="O79" s="26"/>
      <c r="P79" s="26"/>
      <c r="Q79" s="3"/>
      <c r="R79" s="3"/>
      <c r="S79" s="3"/>
      <c r="T79" s="3"/>
      <c r="U79" s="3"/>
      <c r="V79" s="3"/>
      <c r="W79" s="3"/>
      <c r="X79" s="3"/>
    </row>
    <row r="80" spans="1:24" ht="15">
      <c r="A80" s="3">
        <v>77</v>
      </c>
      <c r="B80" s="8" t="s">
        <v>59</v>
      </c>
      <c r="C80" s="32" t="s">
        <v>489</v>
      </c>
      <c r="D80" s="8" t="s">
        <v>490</v>
      </c>
      <c r="E80" s="31" t="s">
        <v>633</v>
      </c>
      <c r="F80" s="31"/>
      <c r="G80" s="8">
        <v>263.39999999999998</v>
      </c>
      <c r="H80" s="8">
        <v>24</v>
      </c>
      <c r="I80" s="8">
        <v>245</v>
      </c>
      <c r="J80" s="246"/>
      <c r="K80" s="26"/>
      <c r="L80" s="26"/>
      <c r="M80" s="26"/>
      <c r="N80" s="26"/>
      <c r="O80" s="26"/>
      <c r="P80" s="26"/>
      <c r="Q80" s="3"/>
      <c r="R80" s="3"/>
      <c r="S80" s="3"/>
      <c r="T80" s="3"/>
      <c r="U80" s="3"/>
      <c r="V80" s="3"/>
      <c r="W80" s="3"/>
      <c r="X80" s="3"/>
    </row>
    <row r="81" spans="1:24" ht="15">
      <c r="A81" s="3">
        <v>78</v>
      </c>
      <c r="B81" s="8" t="s">
        <v>59</v>
      </c>
      <c r="C81" s="314" t="s">
        <v>480</v>
      </c>
      <c r="D81" s="313" t="s">
        <v>481</v>
      </c>
      <c r="E81" s="31" t="s">
        <v>634</v>
      </c>
      <c r="F81" s="31"/>
      <c r="G81" s="8">
        <v>186.5</v>
      </c>
      <c r="H81" s="8">
        <v>13</v>
      </c>
      <c r="I81" s="8">
        <v>227</v>
      </c>
      <c r="J81" s="246"/>
      <c r="K81" s="26"/>
      <c r="L81" s="26"/>
      <c r="M81" s="26"/>
      <c r="N81" s="26"/>
      <c r="O81" s="26"/>
      <c r="P81" s="26"/>
      <c r="Q81" s="3"/>
      <c r="R81" s="3"/>
      <c r="S81" s="3"/>
      <c r="T81" s="3"/>
      <c r="U81" s="3"/>
      <c r="V81" s="3"/>
      <c r="W81" s="3"/>
      <c r="X81" s="3"/>
    </row>
    <row r="82" spans="1:24" ht="15">
      <c r="A82" s="3">
        <v>79</v>
      </c>
      <c r="B82" s="8" t="s">
        <v>59</v>
      </c>
      <c r="C82" s="32" t="s">
        <v>487</v>
      </c>
      <c r="D82" s="8" t="s">
        <v>635</v>
      </c>
      <c r="E82" s="31" t="s">
        <v>636</v>
      </c>
      <c r="F82" s="31"/>
      <c r="G82" s="8">
        <v>150.5</v>
      </c>
      <c r="H82" s="8">
        <v>12</v>
      </c>
      <c r="I82" s="8">
        <v>173</v>
      </c>
      <c r="J82" s="246"/>
      <c r="K82" s="26"/>
      <c r="L82" s="26"/>
      <c r="M82" s="26"/>
      <c r="N82" s="26"/>
      <c r="O82" s="26"/>
      <c r="P82" s="26"/>
      <c r="Q82" s="3"/>
      <c r="R82" s="3"/>
      <c r="S82" s="3"/>
      <c r="T82" s="3"/>
      <c r="U82" s="3"/>
      <c r="V82" s="3"/>
      <c r="W82" s="3"/>
      <c r="X82" s="3"/>
    </row>
    <row r="83" spans="1:24" ht="15">
      <c r="A83" s="3">
        <v>80</v>
      </c>
      <c r="B83" s="8" t="s">
        <v>59</v>
      </c>
      <c r="C83" s="32" t="s">
        <v>493</v>
      </c>
      <c r="D83" s="8" t="s">
        <v>494</v>
      </c>
      <c r="E83" s="31" t="s">
        <v>637</v>
      </c>
      <c r="F83" s="31"/>
      <c r="G83" s="8">
        <v>188.5</v>
      </c>
      <c r="H83" s="8">
        <v>21</v>
      </c>
      <c r="I83" s="8">
        <v>181</v>
      </c>
      <c r="J83" s="246"/>
      <c r="K83" s="26"/>
      <c r="L83" s="26"/>
      <c r="M83" s="26"/>
      <c r="N83" s="26"/>
      <c r="O83" s="26"/>
      <c r="P83" s="26"/>
      <c r="Q83" s="3"/>
      <c r="R83" s="3"/>
      <c r="S83" s="3"/>
      <c r="T83" s="3"/>
      <c r="U83" s="3"/>
      <c r="V83" s="3"/>
      <c r="W83" s="3"/>
      <c r="X83" s="3"/>
    </row>
    <row r="84" spans="1:24" ht="15">
      <c r="A84" s="3">
        <v>81</v>
      </c>
      <c r="B84" s="8" t="s">
        <v>59</v>
      </c>
      <c r="C84" s="32" t="s">
        <v>479</v>
      </c>
      <c r="D84" s="8" t="s">
        <v>638</v>
      </c>
      <c r="E84" s="31" t="s">
        <v>639</v>
      </c>
      <c r="F84" s="31"/>
      <c r="G84" s="8">
        <v>188.4</v>
      </c>
      <c r="H84" s="8">
        <v>9</v>
      </c>
      <c r="I84" s="8">
        <v>54</v>
      </c>
      <c r="J84" s="246"/>
      <c r="K84" s="26"/>
      <c r="L84" s="26"/>
      <c r="M84" s="26"/>
      <c r="N84" s="26"/>
      <c r="O84" s="26"/>
      <c r="P84" s="26"/>
      <c r="Q84" s="3"/>
      <c r="R84" s="3"/>
      <c r="S84" s="3"/>
      <c r="T84" s="3"/>
      <c r="U84" s="3"/>
      <c r="V84" s="3"/>
      <c r="W84" s="3"/>
      <c r="X84" s="3"/>
    </row>
    <row r="85" spans="1:24" ht="15">
      <c r="A85" s="3">
        <v>82</v>
      </c>
      <c r="B85" s="8" t="s">
        <v>59</v>
      </c>
      <c r="C85" s="314" t="s">
        <v>640</v>
      </c>
      <c r="D85" s="313" t="s">
        <v>641</v>
      </c>
      <c r="E85" s="31" t="s">
        <v>642</v>
      </c>
      <c r="F85" s="31"/>
      <c r="G85" s="8">
        <v>131.5</v>
      </c>
      <c r="H85" s="8">
        <v>13</v>
      </c>
      <c r="I85" s="8">
        <v>140</v>
      </c>
      <c r="J85" s="246"/>
      <c r="K85" s="26"/>
      <c r="L85" s="26"/>
      <c r="M85" s="26"/>
      <c r="N85" s="26"/>
      <c r="O85" s="26"/>
      <c r="P85" s="26"/>
      <c r="Q85" s="3"/>
      <c r="R85" s="3"/>
      <c r="S85" s="3"/>
      <c r="T85" s="3"/>
      <c r="U85" s="3"/>
      <c r="V85" s="3"/>
      <c r="W85" s="3"/>
      <c r="X85" s="3"/>
    </row>
    <row r="86" spans="1:24" ht="15">
      <c r="A86" s="3">
        <v>83</v>
      </c>
      <c r="B86" s="8" t="s">
        <v>59</v>
      </c>
      <c r="C86" s="32" t="s">
        <v>495</v>
      </c>
      <c r="D86" s="8" t="s">
        <v>496</v>
      </c>
      <c r="E86" s="31" t="s">
        <v>643</v>
      </c>
      <c r="F86" s="31"/>
      <c r="G86" s="8">
        <v>132.6</v>
      </c>
      <c r="H86" s="8">
        <v>11</v>
      </c>
      <c r="I86" s="8">
        <v>121</v>
      </c>
      <c r="J86" s="246"/>
      <c r="K86" s="26"/>
      <c r="L86" s="26"/>
      <c r="M86" s="26"/>
      <c r="N86" s="26"/>
      <c r="O86" s="26"/>
      <c r="P86" s="26"/>
      <c r="Q86" s="3"/>
      <c r="R86" s="3"/>
      <c r="S86" s="3"/>
      <c r="T86" s="3"/>
      <c r="U86" s="3"/>
      <c r="V86" s="3"/>
      <c r="W86" s="3"/>
      <c r="X86" s="3"/>
    </row>
    <row r="87" spans="1:24" ht="15">
      <c r="A87" s="3">
        <v>84</v>
      </c>
      <c r="B87" s="8" t="s">
        <v>59</v>
      </c>
      <c r="C87" s="32" t="s">
        <v>466</v>
      </c>
      <c r="D87" s="8" t="s">
        <v>467</v>
      </c>
      <c r="E87" s="31" t="s">
        <v>645</v>
      </c>
      <c r="F87" s="31"/>
      <c r="G87" s="8">
        <v>262.2</v>
      </c>
      <c r="H87" s="8">
        <v>21</v>
      </c>
      <c r="I87" s="8">
        <v>140</v>
      </c>
      <c r="J87" s="246"/>
      <c r="K87" s="26"/>
      <c r="L87" s="26"/>
      <c r="M87" s="26"/>
      <c r="N87" s="26"/>
      <c r="O87" s="26"/>
      <c r="P87" s="26"/>
      <c r="Q87" s="3"/>
      <c r="R87" s="3"/>
      <c r="S87" s="3"/>
      <c r="T87" s="3"/>
      <c r="U87" s="3"/>
      <c r="V87" s="3"/>
      <c r="W87" s="3"/>
      <c r="X87" s="3"/>
    </row>
    <row r="88" spans="1:24" ht="15">
      <c r="A88" s="3">
        <v>85</v>
      </c>
      <c r="B88" s="8" t="s">
        <v>59</v>
      </c>
      <c r="C88" s="314" t="s">
        <v>646</v>
      </c>
      <c r="D88" s="313" t="s">
        <v>647</v>
      </c>
      <c r="E88" s="31" t="s">
        <v>648</v>
      </c>
      <c r="F88" s="31"/>
      <c r="G88" s="8">
        <v>116</v>
      </c>
      <c r="H88" s="8"/>
      <c r="I88" s="8"/>
      <c r="J88" s="246"/>
      <c r="K88" s="26"/>
      <c r="L88" s="26"/>
      <c r="M88" s="26"/>
      <c r="N88" s="26"/>
      <c r="O88" s="26"/>
      <c r="P88" s="26"/>
      <c r="Q88" s="3"/>
      <c r="R88" s="3"/>
      <c r="S88" s="3"/>
      <c r="T88" s="3"/>
      <c r="U88" s="3"/>
      <c r="V88" s="3"/>
      <c r="W88" s="3"/>
      <c r="X88" s="3"/>
    </row>
    <row r="89" spans="1:24" ht="30">
      <c r="A89" s="3">
        <v>86</v>
      </c>
      <c r="B89" s="8" t="s">
        <v>59</v>
      </c>
      <c r="C89" s="314" t="s">
        <v>649</v>
      </c>
      <c r="D89" s="313" t="s">
        <v>650</v>
      </c>
      <c r="E89" s="31" t="s">
        <v>648</v>
      </c>
      <c r="F89" s="31"/>
      <c r="G89" s="8">
        <v>344.5</v>
      </c>
      <c r="H89" s="8">
        <v>23</v>
      </c>
      <c r="I89" s="8">
        <v>231</v>
      </c>
      <c r="J89" s="246"/>
      <c r="K89" s="26"/>
      <c r="L89" s="26"/>
      <c r="M89" s="26"/>
      <c r="N89" s="26"/>
      <c r="O89" s="26"/>
      <c r="P89" s="26"/>
      <c r="Q89" s="3"/>
      <c r="R89" s="3"/>
      <c r="S89" s="3"/>
      <c r="T89" s="3"/>
      <c r="U89" s="3"/>
      <c r="V89" s="3"/>
      <c r="W89" s="3"/>
      <c r="X89" s="3"/>
    </row>
    <row r="90" spans="1:24" ht="15">
      <c r="A90" s="3">
        <v>87</v>
      </c>
      <c r="B90" s="8" t="s">
        <v>59</v>
      </c>
      <c r="C90" s="32" t="s">
        <v>651</v>
      </c>
      <c r="D90" s="8" t="s">
        <v>652</v>
      </c>
      <c r="E90" s="31" t="s">
        <v>653</v>
      </c>
      <c r="F90" s="31"/>
      <c r="G90" s="8">
        <v>97.2</v>
      </c>
      <c r="H90" s="8">
        <v>7</v>
      </c>
      <c r="I90" s="8">
        <v>51</v>
      </c>
      <c r="J90" s="246"/>
      <c r="K90" s="26"/>
      <c r="L90" s="26"/>
      <c r="M90" s="26"/>
      <c r="N90" s="26"/>
      <c r="O90" s="26"/>
      <c r="P90" s="26"/>
      <c r="Q90" s="3"/>
      <c r="R90" s="3"/>
      <c r="S90" s="3"/>
      <c r="T90" s="3"/>
      <c r="U90" s="3"/>
      <c r="V90" s="3"/>
      <c r="W90" s="3"/>
      <c r="X90" s="3"/>
    </row>
    <row r="91" spans="1:24" ht="15">
      <c r="A91" s="3">
        <v>88</v>
      </c>
      <c r="B91" s="8" t="s">
        <v>59</v>
      </c>
      <c r="C91" s="314" t="s">
        <v>654</v>
      </c>
      <c r="D91" s="313" t="s">
        <v>655</v>
      </c>
      <c r="E91" s="31" t="s">
        <v>656</v>
      </c>
      <c r="F91" s="31"/>
      <c r="G91" s="8"/>
      <c r="H91" s="8">
        <v>2</v>
      </c>
      <c r="I91" s="8"/>
      <c r="J91" s="246"/>
      <c r="K91" s="26"/>
      <c r="L91" s="26"/>
      <c r="M91" s="26"/>
      <c r="N91" s="26"/>
      <c r="O91" s="26"/>
      <c r="P91" s="26"/>
      <c r="Q91" s="3"/>
      <c r="R91" s="3"/>
      <c r="S91" s="3"/>
      <c r="T91" s="3"/>
      <c r="U91" s="3"/>
      <c r="V91" s="3"/>
      <c r="W91" s="3"/>
      <c r="X91" s="3"/>
    </row>
    <row r="92" spans="1:24" ht="15">
      <c r="A92" s="3">
        <v>89</v>
      </c>
      <c r="B92" s="8" t="s">
        <v>59</v>
      </c>
      <c r="C92" s="32" t="s">
        <v>491</v>
      </c>
      <c r="D92" s="8" t="s">
        <v>492</v>
      </c>
      <c r="E92" s="31" t="s">
        <v>658</v>
      </c>
      <c r="F92" s="31"/>
      <c r="G92" s="8">
        <v>109</v>
      </c>
      <c r="H92" s="8">
        <v>11</v>
      </c>
      <c r="I92" s="8">
        <v>159</v>
      </c>
      <c r="J92" s="246"/>
      <c r="K92" s="26"/>
      <c r="L92" s="26"/>
      <c r="M92" s="26"/>
      <c r="N92" s="26"/>
      <c r="O92" s="26"/>
      <c r="P92" s="26"/>
      <c r="Q92" s="3"/>
      <c r="R92" s="3"/>
      <c r="S92" s="3"/>
      <c r="T92" s="3"/>
      <c r="U92" s="3"/>
      <c r="V92" s="3"/>
      <c r="W92" s="3"/>
      <c r="X92" s="3"/>
    </row>
    <row r="93" spans="1:24" ht="15">
      <c r="A93" s="3">
        <v>90</v>
      </c>
      <c r="B93" s="8" t="s">
        <v>59</v>
      </c>
      <c r="C93" s="32" t="s">
        <v>659</v>
      </c>
      <c r="D93" s="8" t="s">
        <v>660</v>
      </c>
      <c r="E93" s="31" t="s">
        <v>658</v>
      </c>
      <c r="F93" s="31"/>
      <c r="G93" s="8">
        <v>73</v>
      </c>
      <c r="H93" s="8">
        <v>10</v>
      </c>
      <c r="I93" s="8">
        <v>86</v>
      </c>
      <c r="J93" s="246"/>
      <c r="K93" s="26"/>
      <c r="L93" s="26"/>
      <c r="M93" s="26"/>
      <c r="N93" s="26"/>
      <c r="O93" s="26"/>
      <c r="P93" s="26"/>
      <c r="Q93" s="3"/>
      <c r="R93" s="3"/>
      <c r="S93" s="3"/>
      <c r="T93" s="3"/>
      <c r="U93" s="3"/>
      <c r="V93" s="3"/>
      <c r="W93" s="3"/>
      <c r="X93" s="3"/>
    </row>
    <row r="94" spans="1:24" ht="15">
      <c r="A94" s="3">
        <v>91</v>
      </c>
      <c r="B94" s="8" t="s">
        <v>59</v>
      </c>
      <c r="C94" s="32" t="s">
        <v>485</v>
      </c>
      <c r="D94" s="8" t="s">
        <v>486</v>
      </c>
      <c r="E94" s="31" t="s">
        <v>661</v>
      </c>
      <c r="F94" s="31"/>
      <c r="G94" s="8">
        <v>88.9</v>
      </c>
      <c r="H94" s="8">
        <v>15</v>
      </c>
      <c r="I94" s="8">
        <v>160</v>
      </c>
      <c r="J94" s="246"/>
      <c r="K94" s="26"/>
      <c r="L94" s="26"/>
      <c r="M94" s="26"/>
      <c r="N94" s="26"/>
      <c r="O94" s="26"/>
      <c r="P94" s="26"/>
      <c r="Q94" s="3"/>
      <c r="R94" s="3"/>
      <c r="S94" s="3"/>
      <c r="T94" s="3"/>
      <c r="U94" s="3"/>
      <c r="V94" s="3"/>
      <c r="W94" s="3"/>
      <c r="X94" s="3"/>
    </row>
    <row r="95" spans="1:24" ht="15">
      <c r="A95" s="3">
        <v>92</v>
      </c>
      <c r="B95" s="8" t="s">
        <v>59</v>
      </c>
      <c r="C95" s="32" t="s">
        <v>662</v>
      </c>
      <c r="D95" s="8" t="s">
        <v>663</v>
      </c>
      <c r="E95" s="31" t="s">
        <v>661</v>
      </c>
      <c r="F95" s="31"/>
      <c r="G95" s="8">
        <v>110.5</v>
      </c>
      <c r="H95" s="8">
        <v>11</v>
      </c>
      <c r="I95" s="8">
        <v>96</v>
      </c>
      <c r="J95" s="246"/>
      <c r="K95" s="26"/>
      <c r="L95" s="26"/>
      <c r="M95" s="26"/>
      <c r="N95" s="26"/>
      <c r="O95" s="26"/>
      <c r="P95" s="26"/>
      <c r="Q95" s="3"/>
      <c r="R95" s="3"/>
      <c r="S95" s="3"/>
      <c r="T95" s="3"/>
      <c r="U95" s="3"/>
      <c r="V95" s="3"/>
      <c r="W95" s="3"/>
      <c r="X95" s="3"/>
    </row>
    <row r="96" spans="1:24" ht="15">
      <c r="A96" s="3">
        <v>93</v>
      </c>
      <c r="B96" s="8" t="s">
        <v>59</v>
      </c>
      <c r="C96" s="32" t="s">
        <v>664</v>
      </c>
      <c r="D96" s="8" t="s">
        <v>665</v>
      </c>
      <c r="E96" s="31" t="s">
        <v>666</v>
      </c>
      <c r="F96" s="31"/>
      <c r="G96" s="8">
        <v>127.2</v>
      </c>
      <c r="H96" s="8">
        <v>15</v>
      </c>
      <c r="I96" s="8">
        <v>93</v>
      </c>
      <c r="J96" s="246"/>
      <c r="K96" s="26"/>
      <c r="L96" s="26"/>
      <c r="M96" s="26"/>
      <c r="N96" s="26"/>
      <c r="O96" s="26"/>
      <c r="P96" s="26"/>
      <c r="Q96" s="3"/>
      <c r="R96" s="3"/>
      <c r="S96" s="3"/>
      <c r="T96" s="3"/>
      <c r="U96" s="3"/>
      <c r="V96" s="3"/>
      <c r="W96" s="3"/>
      <c r="X96" s="3"/>
    </row>
    <row r="97" spans="1:24" ht="15">
      <c r="A97" s="3">
        <v>94</v>
      </c>
      <c r="B97" s="8" t="s">
        <v>59</v>
      </c>
      <c r="C97" s="32" t="s">
        <v>667</v>
      </c>
      <c r="D97" s="8" t="s">
        <v>668</v>
      </c>
      <c r="E97" s="31" t="s">
        <v>669</v>
      </c>
      <c r="F97" s="31"/>
      <c r="G97" s="8">
        <v>64.7</v>
      </c>
      <c r="H97" s="8">
        <v>9</v>
      </c>
      <c r="I97" s="8">
        <v>71</v>
      </c>
      <c r="J97" s="246"/>
      <c r="K97" s="26"/>
      <c r="L97" s="26"/>
      <c r="M97" s="26"/>
      <c r="N97" s="26"/>
      <c r="O97" s="26"/>
      <c r="P97" s="26"/>
      <c r="Q97" s="3"/>
      <c r="R97" s="3"/>
      <c r="S97" s="3"/>
      <c r="T97" s="3"/>
      <c r="U97" s="3"/>
      <c r="V97" s="3"/>
      <c r="W97" s="3"/>
      <c r="X97" s="3"/>
    </row>
    <row r="98" spans="1:24" ht="15">
      <c r="A98" s="3">
        <v>95</v>
      </c>
      <c r="B98" s="8" t="s">
        <v>59</v>
      </c>
      <c r="C98" s="32" t="s">
        <v>670</v>
      </c>
      <c r="D98" s="8" t="s">
        <v>671</v>
      </c>
      <c r="E98" s="31" t="s">
        <v>672</v>
      </c>
      <c r="F98" s="31"/>
      <c r="G98" s="8">
        <v>103.1</v>
      </c>
      <c r="H98" s="8">
        <v>17</v>
      </c>
      <c r="I98" s="8">
        <v>68</v>
      </c>
      <c r="J98" s="246"/>
      <c r="K98" s="26"/>
      <c r="L98" s="26"/>
      <c r="M98" s="26"/>
      <c r="N98" s="26"/>
      <c r="O98" s="26"/>
      <c r="P98" s="26"/>
      <c r="Q98" s="3"/>
      <c r="R98" s="3"/>
      <c r="S98" s="3"/>
      <c r="T98" s="3"/>
      <c r="U98" s="3"/>
      <c r="V98" s="3"/>
      <c r="W98" s="3"/>
      <c r="X98" s="3"/>
    </row>
    <row r="99" spans="1:24" ht="15">
      <c r="A99" s="3">
        <v>96</v>
      </c>
      <c r="B99" s="8" t="s">
        <v>59</v>
      </c>
      <c r="C99" s="32" t="s">
        <v>482</v>
      </c>
      <c r="D99" s="8" t="s">
        <v>673</v>
      </c>
      <c r="E99" s="31" t="s">
        <v>672</v>
      </c>
      <c r="F99" s="31"/>
      <c r="G99" s="8">
        <v>61.2</v>
      </c>
      <c r="H99" s="8">
        <v>6</v>
      </c>
      <c r="I99" s="8">
        <v>61</v>
      </c>
      <c r="J99" s="246"/>
      <c r="K99" s="26"/>
      <c r="L99" s="26"/>
      <c r="M99" s="26"/>
      <c r="N99" s="26"/>
      <c r="O99" s="26"/>
      <c r="P99" s="26"/>
      <c r="Q99" s="3"/>
      <c r="R99" s="3"/>
      <c r="S99" s="3"/>
      <c r="T99" s="3"/>
      <c r="U99" s="3"/>
      <c r="V99" s="3"/>
      <c r="W99" s="3"/>
      <c r="X99" s="3"/>
    </row>
    <row r="100" spans="1:24" ht="15">
      <c r="A100" s="3">
        <v>97</v>
      </c>
      <c r="B100" s="8" t="s">
        <v>59</v>
      </c>
      <c r="C100" s="32" t="s">
        <v>674</v>
      </c>
      <c r="D100" s="8" t="s">
        <v>675</v>
      </c>
      <c r="E100" s="31" t="s">
        <v>672</v>
      </c>
      <c r="F100" s="31"/>
      <c r="G100" s="8">
        <v>52.5</v>
      </c>
      <c r="H100" s="8">
        <v>6</v>
      </c>
      <c r="I100" s="8">
        <v>51</v>
      </c>
      <c r="J100" s="246"/>
      <c r="K100" s="26"/>
      <c r="L100" s="26"/>
      <c r="M100" s="26"/>
      <c r="N100" s="26"/>
      <c r="O100" s="26"/>
      <c r="P100" s="26"/>
      <c r="Q100" s="3"/>
      <c r="R100" s="3"/>
      <c r="S100" s="3"/>
      <c r="T100" s="3"/>
      <c r="U100" s="3"/>
      <c r="V100" s="3"/>
      <c r="W100" s="3"/>
      <c r="X100" s="3"/>
    </row>
    <row r="101" spans="1:24" ht="15">
      <c r="A101" s="3">
        <v>98</v>
      </c>
      <c r="B101" s="8" t="s">
        <v>59</v>
      </c>
      <c r="C101" s="32" t="s">
        <v>676</v>
      </c>
      <c r="D101" s="8" t="s">
        <v>677</v>
      </c>
      <c r="E101" s="31" t="s">
        <v>678</v>
      </c>
      <c r="F101" s="31"/>
      <c r="G101" s="8">
        <v>39.4</v>
      </c>
      <c r="H101" s="8">
        <v>9</v>
      </c>
      <c r="I101" s="8">
        <v>27</v>
      </c>
      <c r="J101" s="246"/>
      <c r="K101" s="26"/>
      <c r="L101" s="26"/>
      <c r="M101" s="26"/>
      <c r="N101" s="26"/>
      <c r="O101" s="26"/>
      <c r="P101" s="26"/>
      <c r="Q101" s="3"/>
      <c r="R101" s="3"/>
      <c r="S101" s="3"/>
      <c r="T101" s="3"/>
      <c r="U101" s="3"/>
      <c r="V101" s="3"/>
      <c r="W101" s="3"/>
      <c r="X101" s="3"/>
    </row>
    <row r="102" spans="1:24" ht="15">
      <c r="A102" s="3">
        <v>99</v>
      </c>
      <c r="B102" s="8" t="s">
        <v>59</v>
      </c>
      <c r="C102" s="314" t="s">
        <v>679</v>
      </c>
      <c r="D102" s="313" t="s">
        <v>680</v>
      </c>
      <c r="E102" s="31" t="s">
        <v>681</v>
      </c>
      <c r="F102" s="31"/>
      <c r="G102" s="8">
        <v>38.5</v>
      </c>
      <c r="H102" s="8">
        <v>4</v>
      </c>
      <c r="I102" s="8">
        <v>25</v>
      </c>
      <c r="J102" s="246"/>
      <c r="K102" s="26"/>
      <c r="L102" s="26"/>
      <c r="M102" s="26"/>
      <c r="N102" s="26"/>
      <c r="O102" s="26"/>
      <c r="P102" s="26"/>
      <c r="Q102" s="3"/>
      <c r="R102" s="3"/>
      <c r="S102" s="3"/>
      <c r="T102" s="3"/>
      <c r="U102" s="3"/>
      <c r="V102" s="3"/>
      <c r="W102" s="3"/>
      <c r="X102" s="3"/>
    </row>
    <row r="103" spans="1:24" ht="15">
      <c r="A103" s="3">
        <v>100</v>
      </c>
      <c r="B103" s="8" t="s">
        <v>59</v>
      </c>
      <c r="C103" s="32" t="s">
        <v>476</v>
      </c>
      <c r="D103" s="8" t="s">
        <v>477</v>
      </c>
      <c r="E103" s="31" t="s">
        <v>682</v>
      </c>
      <c r="F103" s="31"/>
      <c r="G103" s="8">
        <v>105.76</v>
      </c>
      <c r="H103" s="8">
        <v>12</v>
      </c>
      <c r="I103" s="8">
        <v>110</v>
      </c>
      <c r="J103" s="246"/>
      <c r="K103" s="26"/>
      <c r="L103" s="26"/>
      <c r="M103" s="26"/>
      <c r="N103" s="26"/>
      <c r="O103" s="26"/>
      <c r="P103" s="26"/>
      <c r="Q103" s="3"/>
      <c r="R103" s="3"/>
      <c r="S103" s="3"/>
      <c r="T103" s="3"/>
      <c r="U103" s="3"/>
      <c r="V103" s="3"/>
      <c r="W103" s="3"/>
      <c r="X103" s="3"/>
    </row>
    <row r="104" spans="1:24" ht="15">
      <c r="A104" s="3">
        <v>101</v>
      </c>
      <c r="B104" s="8" t="s">
        <v>59</v>
      </c>
      <c r="C104" s="32" t="s">
        <v>683</v>
      </c>
      <c r="D104" s="8" t="s">
        <v>684</v>
      </c>
      <c r="E104" s="31" t="s">
        <v>682</v>
      </c>
      <c r="F104" s="31"/>
      <c r="G104" s="8">
        <v>99.7</v>
      </c>
      <c r="H104" s="8">
        <v>21</v>
      </c>
      <c r="I104" s="8">
        <v>120</v>
      </c>
      <c r="J104" s="246"/>
      <c r="K104" s="26"/>
      <c r="L104" s="26"/>
      <c r="M104" s="26"/>
      <c r="N104" s="26"/>
      <c r="O104" s="26"/>
      <c r="P104" s="26"/>
      <c r="Q104" s="3"/>
      <c r="R104" s="3"/>
      <c r="S104" s="3"/>
      <c r="T104" s="3"/>
      <c r="U104" s="3"/>
      <c r="V104" s="3"/>
      <c r="W104" s="3"/>
      <c r="X104" s="3"/>
    </row>
    <row r="105" spans="1:24" ht="15">
      <c r="A105" s="3">
        <v>102</v>
      </c>
      <c r="B105" s="8" t="s">
        <v>59</v>
      </c>
      <c r="C105" s="32" t="s">
        <v>685</v>
      </c>
      <c r="D105" s="8" t="s">
        <v>686</v>
      </c>
      <c r="E105" s="31" t="s">
        <v>687</v>
      </c>
      <c r="F105" s="31"/>
      <c r="G105" s="8">
        <v>48.1</v>
      </c>
      <c r="H105" s="8">
        <v>9</v>
      </c>
      <c r="I105" s="8">
        <v>54</v>
      </c>
      <c r="J105" s="246"/>
      <c r="K105" s="26"/>
      <c r="L105" s="26"/>
      <c r="M105" s="26"/>
      <c r="N105" s="26"/>
      <c r="O105" s="26"/>
      <c r="P105" s="26"/>
      <c r="Q105" s="3"/>
      <c r="R105" s="3"/>
      <c r="S105" s="3"/>
      <c r="T105" s="3"/>
      <c r="U105" s="3"/>
      <c r="V105" s="3"/>
      <c r="W105" s="3"/>
      <c r="X105" s="3"/>
    </row>
    <row r="106" spans="1:24" ht="15">
      <c r="A106" s="3">
        <v>103</v>
      </c>
      <c r="B106" s="8" t="s">
        <v>59</v>
      </c>
      <c r="C106" s="32" t="s">
        <v>688</v>
      </c>
      <c r="D106" s="8" t="s">
        <v>689</v>
      </c>
      <c r="E106" s="31" t="s">
        <v>690</v>
      </c>
      <c r="F106" s="31"/>
      <c r="G106" s="8">
        <v>18.899999999999999</v>
      </c>
      <c r="H106" s="8">
        <v>2</v>
      </c>
      <c r="I106" s="8">
        <v>2</v>
      </c>
      <c r="J106" s="246"/>
      <c r="K106" s="26"/>
      <c r="L106" s="26"/>
      <c r="M106" s="26"/>
      <c r="N106" s="26"/>
      <c r="O106" s="26"/>
      <c r="P106" s="26"/>
      <c r="Q106" s="3"/>
      <c r="R106" s="3"/>
      <c r="S106" s="3"/>
      <c r="T106" s="3"/>
      <c r="U106" s="3"/>
      <c r="V106" s="3"/>
      <c r="W106" s="3"/>
      <c r="X106" s="3"/>
    </row>
    <row r="107" spans="1:24" ht="15">
      <c r="A107" s="3">
        <v>104</v>
      </c>
      <c r="B107" s="8" t="s">
        <v>59</v>
      </c>
      <c r="C107" s="32" t="s">
        <v>691</v>
      </c>
      <c r="D107" s="8" t="s">
        <v>692</v>
      </c>
      <c r="E107" s="31" t="s">
        <v>690</v>
      </c>
      <c r="F107" s="31"/>
      <c r="G107" s="8">
        <v>109.15</v>
      </c>
      <c r="H107" s="8">
        <v>9</v>
      </c>
      <c r="I107" s="8">
        <v>52</v>
      </c>
      <c r="J107" s="246"/>
      <c r="K107" s="26"/>
      <c r="L107" s="26"/>
      <c r="M107" s="26"/>
      <c r="N107" s="26"/>
      <c r="O107" s="26"/>
      <c r="P107" s="26"/>
      <c r="Q107" s="3"/>
      <c r="R107" s="3"/>
      <c r="S107" s="3"/>
      <c r="T107" s="3"/>
      <c r="U107" s="3"/>
      <c r="V107" s="3"/>
      <c r="W107" s="3"/>
      <c r="X107" s="3"/>
    </row>
    <row r="108" spans="1:24" ht="15">
      <c r="A108" s="3">
        <v>105</v>
      </c>
      <c r="B108" s="8" t="s">
        <v>59</v>
      </c>
      <c r="C108" s="314" t="s">
        <v>474</v>
      </c>
      <c r="D108" s="313" t="s">
        <v>693</v>
      </c>
      <c r="E108" s="31" t="s">
        <v>694</v>
      </c>
      <c r="F108" s="31"/>
      <c r="G108" s="8">
        <v>53.9</v>
      </c>
      <c r="H108" s="8">
        <v>4</v>
      </c>
      <c r="I108" s="8">
        <v>25</v>
      </c>
      <c r="J108" s="246"/>
      <c r="K108" s="26"/>
      <c r="L108" s="26"/>
      <c r="M108" s="26"/>
      <c r="N108" s="26"/>
      <c r="O108" s="26"/>
      <c r="P108" s="26"/>
      <c r="Q108" s="3"/>
      <c r="R108" s="3"/>
      <c r="S108" s="3"/>
      <c r="T108" s="3"/>
      <c r="U108" s="3"/>
      <c r="V108" s="3"/>
      <c r="W108" s="3"/>
      <c r="X108" s="3"/>
    </row>
    <row r="109" spans="1:24" ht="15">
      <c r="A109" s="3">
        <v>106</v>
      </c>
      <c r="B109" s="8" t="s">
        <v>59</v>
      </c>
      <c r="C109" s="32" t="s">
        <v>695</v>
      </c>
      <c r="D109" s="8" t="s">
        <v>696</v>
      </c>
      <c r="E109" s="31" t="s">
        <v>694</v>
      </c>
      <c r="F109" s="31"/>
      <c r="G109" s="8">
        <v>60.8</v>
      </c>
      <c r="H109" s="8">
        <v>11</v>
      </c>
      <c r="I109" s="8">
        <v>89</v>
      </c>
      <c r="J109" s="246"/>
      <c r="K109" s="26"/>
      <c r="L109" s="26"/>
      <c r="M109" s="26"/>
      <c r="N109" s="26"/>
      <c r="O109" s="26"/>
      <c r="P109" s="26"/>
      <c r="Q109" s="3"/>
      <c r="R109" s="3"/>
      <c r="S109" s="3"/>
      <c r="T109" s="3"/>
      <c r="U109" s="3"/>
      <c r="V109" s="3"/>
      <c r="W109" s="3"/>
      <c r="X109" s="3"/>
    </row>
    <row r="110" spans="1:24" ht="15">
      <c r="A110" s="3">
        <v>107</v>
      </c>
      <c r="B110" s="8" t="s">
        <v>59</v>
      </c>
      <c r="C110" s="32" t="s">
        <v>697</v>
      </c>
      <c r="D110" s="8" t="s">
        <v>698</v>
      </c>
      <c r="E110" s="31" t="s">
        <v>699</v>
      </c>
      <c r="F110" s="31"/>
      <c r="G110" s="8">
        <v>86.3</v>
      </c>
      <c r="H110" s="8">
        <v>9</v>
      </c>
      <c r="I110" s="8">
        <v>59</v>
      </c>
      <c r="J110" s="246"/>
      <c r="K110" s="26"/>
      <c r="L110" s="26"/>
      <c r="M110" s="26"/>
      <c r="N110" s="26"/>
      <c r="O110" s="26"/>
      <c r="P110" s="26"/>
      <c r="Q110" s="3"/>
      <c r="R110" s="3"/>
      <c r="S110" s="3"/>
      <c r="T110" s="3"/>
      <c r="U110" s="3"/>
      <c r="V110" s="3"/>
      <c r="W110" s="3"/>
      <c r="X110" s="3"/>
    </row>
    <row r="111" spans="1:24" ht="15">
      <c r="A111" s="3">
        <v>108</v>
      </c>
      <c r="B111" s="8" t="s">
        <v>59</v>
      </c>
      <c r="C111" s="32" t="s">
        <v>700</v>
      </c>
      <c r="D111" s="8" t="s">
        <v>701</v>
      </c>
      <c r="E111" s="31" t="s">
        <v>702</v>
      </c>
      <c r="F111" s="31"/>
      <c r="G111" s="8">
        <v>39.76</v>
      </c>
      <c r="H111" s="8">
        <v>4</v>
      </c>
      <c r="I111" s="8">
        <v>17</v>
      </c>
      <c r="J111" s="246"/>
      <c r="K111" s="26"/>
      <c r="L111" s="26"/>
      <c r="M111" s="26"/>
      <c r="N111" s="26"/>
      <c r="O111" s="26"/>
      <c r="P111" s="26"/>
      <c r="Q111" s="1"/>
      <c r="R111" s="3"/>
      <c r="S111" s="3"/>
      <c r="T111" s="3"/>
      <c r="U111" s="3"/>
      <c r="V111" s="3"/>
      <c r="W111" s="3"/>
      <c r="X111" s="3"/>
    </row>
    <row r="112" spans="1:24" ht="15">
      <c r="A112" s="3">
        <v>109</v>
      </c>
      <c r="B112" s="8" t="s">
        <v>59</v>
      </c>
      <c r="C112" s="32" t="s">
        <v>703</v>
      </c>
      <c r="D112" s="8" t="s">
        <v>704</v>
      </c>
      <c r="E112" s="31" t="s">
        <v>705</v>
      </c>
      <c r="F112" s="31"/>
      <c r="G112" s="8">
        <v>54.5</v>
      </c>
      <c r="H112" s="8">
        <v>5</v>
      </c>
      <c r="I112" s="8">
        <v>36</v>
      </c>
      <c r="J112" s="246"/>
      <c r="K112" s="3"/>
      <c r="L112" s="3"/>
      <c r="M112" s="3"/>
      <c r="N112" s="3"/>
      <c r="O112" s="3"/>
      <c r="P112" s="3"/>
      <c r="Q112" s="3"/>
      <c r="R112" s="3"/>
      <c r="S112" s="3"/>
      <c r="T112" s="3"/>
      <c r="U112" s="3"/>
      <c r="V112" s="3"/>
      <c r="W112" s="3"/>
      <c r="X112" s="3"/>
    </row>
    <row r="113" spans="1:24" ht="15">
      <c r="A113" s="3">
        <v>110</v>
      </c>
      <c r="B113" s="8" t="s">
        <v>59</v>
      </c>
      <c r="C113" s="32" t="s">
        <v>706</v>
      </c>
      <c r="D113" s="8" t="s">
        <v>707</v>
      </c>
      <c r="E113" s="31" t="s">
        <v>708</v>
      </c>
      <c r="F113" s="31"/>
      <c r="G113" s="8">
        <v>44</v>
      </c>
      <c r="H113" s="8">
        <v>7</v>
      </c>
      <c r="I113" s="8">
        <v>25</v>
      </c>
      <c r="J113" s="246"/>
      <c r="K113" s="3"/>
      <c r="L113" s="3"/>
      <c r="M113" s="3"/>
      <c r="N113" s="3"/>
      <c r="O113" s="3"/>
      <c r="P113" s="3"/>
      <c r="Q113" s="3"/>
      <c r="R113" s="3"/>
      <c r="S113" s="3"/>
      <c r="T113" s="3"/>
      <c r="U113" s="3"/>
      <c r="V113" s="3"/>
      <c r="W113" s="3"/>
      <c r="X113" s="3"/>
    </row>
    <row r="114" spans="1:24" ht="15">
      <c r="A114" s="3">
        <v>111</v>
      </c>
      <c r="B114" s="8" t="s">
        <v>59</v>
      </c>
      <c r="C114" s="314" t="s">
        <v>709</v>
      </c>
      <c r="D114" s="313" t="s">
        <v>710</v>
      </c>
      <c r="E114" s="31" t="s">
        <v>711</v>
      </c>
      <c r="F114" s="31"/>
      <c r="G114" s="8">
        <v>22</v>
      </c>
      <c r="H114" s="8">
        <v>3</v>
      </c>
      <c r="I114" s="8">
        <v>14</v>
      </c>
      <c r="J114" s="246"/>
      <c r="K114" s="3"/>
      <c r="L114" s="3"/>
      <c r="M114" s="3"/>
      <c r="N114" s="3"/>
      <c r="O114" s="3"/>
      <c r="P114" s="3"/>
      <c r="Q114" s="3"/>
      <c r="R114" s="3"/>
      <c r="S114" s="3"/>
      <c r="T114" s="3"/>
      <c r="U114" s="3"/>
      <c r="V114" s="3"/>
      <c r="W114" s="3"/>
      <c r="X114" s="3"/>
    </row>
    <row r="115" spans="1:24" ht="15">
      <c r="A115" s="3">
        <v>112</v>
      </c>
      <c r="B115" s="8" t="s">
        <v>59</v>
      </c>
      <c r="C115" s="32" t="s">
        <v>712</v>
      </c>
      <c r="D115" s="8" t="s">
        <v>713</v>
      </c>
      <c r="E115" s="31" t="s">
        <v>714</v>
      </c>
      <c r="F115" s="31"/>
      <c r="G115" s="8">
        <v>65.900000000000006</v>
      </c>
      <c r="H115" s="8">
        <v>7</v>
      </c>
      <c r="I115" s="8">
        <v>79</v>
      </c>
      <c r="J115" s="246"/>
      <c r="K115" s="3"/>
      <c r="L115" s="3"/>
      <c r="M115" s="3"/>
      <c r="N115" s="3"/>
      <c r="O115" s="3"/>
      <c r="P115" s="3"/>
      <c r="Q115" s="3"/>
      <c r="R115" s="3"/>
      <c r="S115" s="3"/>
      <c r="T115" s="3"/>
      <c r="U115" s="3"/>
      <c r="V115" s="3"/>
      <c r="W115" s="3"/>
      <c r="X115" s="3"/>
    </row>
    <row r="116" spans="1:24" ht="15">
      <c r="A116" s="3">
        <v>113</v>
      </c>
      <c r="B116" s="8" t="s">
        <v>59</v>
      </c>
      <c r="C116" s="314" t="s">
        <v>715</v>
      </c>
      <c r="D116" s="313" t="s">
        <v>1000</v>
      </c>
      <c r="E116" s="31" t="s">
        <v>717</v>
      </c>
      <c r="F116" s="31"/>
      <c r="G116" s="8">
        <v>36.6</v>
      </c>
      <c r="H116" s="8">
        <v>2</v>
      </c>
      <c r="I116" s="8">
        <v>15</v>
      </c>
      <c r="J116" s="246"/>
      <c r="K116" s="3"/>
      <c r="L116" s="3"/>
      <c r="M116" s="3"/>
      <c r="N116" s="3"/>
      <c r="O116" s="3"/>
      <c r="P116" s="3"/>
      <c r="Q116" s="3"/>
      <c r="R116" s="3"/>
      <c r="S116" s="3"/>
      <c r="T116" s="3"/>
      <c r="U116" s="3"/>
      <c r="V116" s="3"/>
      <c r="W116" s="3"/>
      <c r="X116" s="3"/>
    </row>
    <row r="117" spans="1:24" ht="15">
      <c r="A117" s="3">
        <v>114</v>
      </c>
      <c r="B117" s="8" t="s">
        <v>59</v>
      </c>
      <c r="C117" s="314" t="s">
        <v>718</v>
      </c>
      <c r="D117" s="313" t="s">
        <v>719</v>
      </c>
      <c r="E117" s="31" t="s">
        <v>720</v>
      </c>
      <c r="F117" s="31"/>
      <c r="G117" s="8"/>
      <c r="H117" s="8">
        <v>1</v>
      </c>
      <c r="I117" s="8"/>
      <c r="J117" s="246"/>
      <c r="K117" s="3"/>
      <c r="L117" s="3"/>
      <c r="M117" s="3"/>
      <c r="N117" s="3"/>
      <c r="O117" s="3"/>
      <c r="P117" s="3"/>
      <c r="Q117" s="3"/>
      <c r="R117" s="3"/>
      <c r="S117" s="3"/>
      <c r="T117" s="3"/>
      <c r="U117" s="3"/>
      <c r="V117" s="3"/>
      <c r="W117" s="3"/>
      <c r="X117" s="3"/>
    </row>
    <row r="118" spans="1:24" ht="15">
      <c r="A118" s="3">
        <v>115</v>
      </c>
      <c r="B118" s="8" t="s">
        <v>59</v>
      </c>
      <c r="C118" s="314" t="s">
        <v>721</v>
      </c>
      <c r="D118" s="313" t="s">
        <v>722</v>
      </c>
      <c r="E118" s="31" t="s">
        <v>723</v>
      </c>
      <c r="F118" s="31"/>
      <c r="G118" s="8">
        <v>30.6</v>
      </c>
      <c r="H118" s="8">
        <v>1</v>
      </c>
      <c r="I118" s="8">
        <v>14</v>
      </c>
      <c r="J118" s="246"/>
      <c r="K118" s="3"/>
      <c r="L118" s="3"/>
      <c r="M118" s="3"/>
      <c r="N118" s="3"/>
      <c r="O118" s="3"/>
      <c r="P118" s="3"/>
      <c r="Q118" s="3"/>
      <c r="R118" s="3"/>
      <c r="S118" s="3"/>
      <c r="T118" s="3"/>
      <c r="U118" s="3"/>
      <c r="V118" s="3"/>
      <c r="W118" s="3"/>
      <c r="X118" s="3"/>
    </row>
    <row r="119" spans="1:24" ht="14">
      <c r="A119" s="3">
        <v>116</v>
      </c>
      <c r="B119" s="8" t="s">
        <v>23</v>
      </c>
      <c r="C119" s="8" t="s">
        <v>724</v>
      </c>
      <c r="D119" s="8" t="s">
        <v>725</v>
      </c>
      <c r="E119" s="31">
        <v>1943</v>
      </c>
      <c r="F119" s="31"/>
      <c r="G119" s="8">
        <v>32.5</v>
      </c>
      <c r="H119" s="8">
        <v>5</v>
      </c>
      <c r="I119" s="8">
        <v>34</v>
      </c>
      <c r="J119" s="246"/>
      <c r="K119" s="3"/>
      <c r="L119" s="3"/>
      <c r="M119" s="3"/>
      <c r="N119" s="3"/>
      <c r="O119" s="3"/>
      <c r="P119" s="3"/>
      <c r="Q119" s="3"/>
      <c r="R119" s="3"/>
      <c r="S119" s="3"/>
      <c r="T119" s="3"/>
      <c r="U119" s="3"/>
      <c r="V119" s="3"/>
      <c r="W119" s="3"/>
      <c r="X119" s="3"/>
    </row>
    <row r="120" spans="1:24" ht="14">
      <c r="A120" s="3">
        <v>117</v>
      </c>
      <c r="B120" s="8" t="s">
        <v>23</v>
      </c>
      <c r="C120" s="8" t="s">
        <v>148</v>
      </c>
      <c r="D120" s="8" t="s">
        <v>149</v>
      </c>
      <c r="E120" s="31">
        <v>1935</v>
      </c>
      <c r="F120" s="31"/>
      <c r="G120" s="8"/>
      <c r="H120" s="8">
        <v>9</v>
      </c>
      <c r="I120" s="8">
        <v>131</v>
      </c>
      <c r="J120" s="246"/>
      <c r="K120" s="3"/>
      <c r="L120" s="3"/>
      <c r="M120" s="3"/>
      <c r="N120" s="3"/>
      <c r="O120" s="3"/>
      <c r="P120" s="3"/>
      <c r="Q120" s="3"/>
      <c r="R120" s="3"/>
      <c r="S120" s="3"/>
      <c r="T120" s="3"/>
      <c r="U120" s="3"/>
      <c r="V120" s="3"/>
      <c r="W120" s="3"/>
      <c r="X120" s="3"/>
    </row>
    <row r="121" spans="1:24" ht="14">
      <c r="A121" s="3">
        <v>118</v>
      </c>
      <c r="B121" s="8" t="s">
        <v>23</v>
      </c>
      <c r="C121" s="8" t="s">
        <v>183</v>
      </c>
      <c r="D121" s="8" t="s">
        <v>726</v>
      </c>
      <c r="E121" s="31">
        <v>1942</v>
      </c>
      <c r="F121" s="31"/>
      <c r="G121" s="8"/>
      <c r="H121" s="8">
        <v>2</v>
      </c>
      <c r="I121" s="8">
        <v>22</v>
      </c>
      <c r="J121" s="246"/>
      <c r="K121" s="3"/>
      <c r="L121" s="3"/>
      <c r="M121" s="3"/>
      <c r="N121" s="3"/>
      <c r="O121" s="3"/>
      <c r="P121" s="3"/>
      <c r="Q121" s="3"/>
      <c r="R121" s="3"/>
      <c r="S121" s="3"/>
      <c r="T121" s="3"/>
      <c r="U121" s="3"/>
      <c r="V121" s="3"/>
      <c r="W121" s="3"/>
      <c r="X121" s="3"/>
    </row>
    <row r="122" spans="1:24" ht="14">
      <c r="A122" s="3">
        <v>119</v>
      </c>
      <c r="B122" s="8" t="s">
        <v>15</v>
      </c>
      <c r="C122" s="8" t="s">
        <v>105</v>
      </c>
      <c r="D122" s="8" t="s">
        <v>106</v>
      </c>
      <c r="E122" s="31">
        <v>1949</v>
      </c>
      <c r="F122" s="31"/>
      <c r="G122" s="8">
        <v>83.8</v>
      </c>
      <c r="H122" s="8">
        <v>12</v>
      </c>
      <c r="I122" s="8">
        <v>143</v>
      </c>
      <c r="J122" s="246">
        <v>34.700000000000003</v>
      </c>
      <c r="K122" s="3"/>
      <c r="L122" s="3"/>
      <c r="M122" s="3"/>
      <c r="N122" s="3"/>
      <c r="O122" s="3"/>
      <c r="P122" s="3"/>
      <c r="Q122" s="3"/>
      <c r="R122" s="3"/>
      <c r="S122" s="3"/>
      <c r="T122" s="3"/>
      <c r="U122" s="3"/>
      <c r="V122" s="3"/>
      <c r="W122" s="3"/>
      <c r="X122" s="3"/>
    </row>
    <row r="123" spans="1:24" ht="14">
      <c r="A123" s="3">
        <v>120</v>
      </c>
      <c r="B123" s="8" t="s">
        <v>15</v>
      </c>
      <c r="C123" s="8" t="s">
        <v>727</v>
      </c>
      <c r="D123" s="8" t="s">
        <v>728</v>
      </c>
      <c r="E123" s="31">
        <v>1909</v>
      </c>
      <c r="F123" s="31" t="s">
        <v>729</v>
      </c>
      <c r="G123" s="8">
        <v>72</v>
      </c>
      <c r="H123" s="8">
        <v>8</v>
      </c>
      <c r="I123" s="8">
        <v>56</v>
      </c>
      <c r="J123" s="246">
        <v>14.7</v>
      </c>
      <c r="K123" s="3"/>
      <c r="L123" s="3"/>
      <c r="M123" s="3"/>
      <c r="N123" s="3"/>
      <c r="O123" s="3"/>
      <c r="P123" s="3"/>
      <c r="Q123" s="3"/>
      <c r="R123" s="3"/>
      <c r="S123" s="3"/>
      <c r="T123" s="3"/>
      <c r="U123" s="3"/>
      <c r="V123" s="3"/>
      <c r="W123" s="3"/>
      <c r="X123" s="3"/>
    </row>
    <row r="124" spans="1:24" ht="14">
      <c r="A124" s="3">
        <v>121</v>
      </c>
      <c r="B124" s="8" t="s">
        <v>15</v>
      </c>
      <c r="C124" s="8" t="s">
        <v>730</v>
      </c>
      <c r="D124" s="8" t="s">
        <v>731</v>
      </c>
      <c r="E124" s="31">
        <v>1949</v>
      </c>
      <c r="F124" s="31"/>
      <c r="G124" s="8">
        <v>27</v>
      </c>
      <c r="H124" s="8">
        <v>6</v>
      </c>
      <c r="I124" s="8">
        <v>41</v>
      </c>
      <c r="J124" s="246">
        <v>9.3000000000000007</v>
      </c>
      <c r="K124" s="3"/>
      <c r="L124" s="3"/>
      <c r="M124" s="3"/>
      <c r="N124" s="3"/>
      <c r="O124" s="3"/>
      <c r="P124" s="3"/>
      <c r="Q124" s="3"/>
      <c r="R124" s="3"/>
      <c r="S124" s="3"/>
      <c r="T124" s="3"/>
      <c r="U124" s="3"/>
      <c r="V124" s="3"/>
      <c r="W124" s="3"/>
      <c r="X124" s="3"/>
    </row>
    <row r="125" spans="1:24" ht="14">
      <c r="A125" s="3">
        <v>122</v>
      </c>
      <c r="B125" s="8" t="s">
        <v>15</v>
      </c>
      <c r="C125" s="8" t="s">
        <v>732</v>
      </c>
      <c r="D125" s="8" t="s">
        <v>733</v>
      </c>
      <c r="E125" s="31">
        <v>1995</v>
      </c>
      <c r="F125" s="31"/>
      <c r="G125" s="8">
        <v>33</v>
      </c>
      <c r="H125" s="8">
        <v>6</v>
      </c>
      <c r="I125" s="8">
        <v>17</v>
      </c>
      <c r="J125" s="246">
        <v>1.9</v>
      </c>
      <c r="K125" s="3"/>
      <c r="L125" s="3"/>
      <c r="M125" s="3"/>
      <c r="N125" s="3"/>
      <c r="O125" s="3"/>
      <c r="P125" s="3"/>
      <c r="Q125" s="3"/>
      <c r="R125" s="3"/>
      <c r="S125" s="3"/>
      <c r="T125" s="3"/>
      <c r="U125" s="3"/>
      <c r="V125" s="3"/>
      <c r="W125" s="3"/>
      <c r="X125" s="3"/>
    </row>
    <row r="126" spans="1:24" ht="14">
      <c r="A126" s="3">
        <v>123</v>
      </c>
      <c r="B126" s="8" t="s">
        <v>15</v>
      </c>
      <c r="C126" s="8" t="s">
        <v>734</v>
      </c>
      <c r="D126" s="8" t="s">
        <v>735</v>
      </c>
      <c r="E126" s="31">
        <v>1948</v>
      </c>
      <c r="F126" s="31"/>
      <c r="G126" s="8">
        <v>36.9</v>
      </c>
      <c r="H126" s="8">
        <v>6</v>
      </c>
      <c r="I126" s="8">
        <v>39</v>
      </c>
      <c r="J126" s="246">
        <v>14</v>
      </c>
      <c r="K126" s="3"/>
      <c r="L126" s="3"/>
      <c r="M126" s="3"/>
      <c r="N126" s="3"/>
      <c r="O126" s="3"/>
      <c r="P126" s="3"/>
      <c r="Q126" s="3"/>
      <c r="R126" s="3"/>
      <c r="S126" s="3"/>
      <c r="T126" s="3"/>
      <c r="U126" s="3"/>
      <c r="V126" s="3"/>
      <c r="W126" s="3"/>
      <c r="X126" s="3"/>
    </row>
    <row r="127" spans="1:24" ht="14">
      <c r="A127" s="3">
        <v>124</v>
      </c>
      <c r="B127" s="8" t="s">
        <v>15</v>
      </c>
      <c r="C127" s="8" t="s">
        <v>736</v>
      </c>
      <c r="D127" s="8" t="s">
        <v>737</v>
      </c>
      <c r="E127" s="31">
        <v>1952</v>
      </c>
      <c r="F127" s="31"/>
      <c r="G127" s="8">
        <v>18</v>
      </c>
      <c r="H127" s="8">
        <v>4</v>
      </c>
      <c r="I127" s="8">
        <v>8</v>
      </c>
      <c r="J127" s="246"/>
      <c r="K127" s="3"/>
      <c r="L127" s="3"/>
      <c r="M127" s="3"/>
      <c r="N127" s="3"/>
      <c r="O127" s="3"/>
      <c r="P127" s="3"/>
      <c r="Q127" s="3"/>
      <c r="R127" s="3"/>
      <c r="S127" s="3"/>
      <c r="T127" s="3"/>
      <c r="U127" s="3"/>
      <c r="V127" s="3"/>
      <c r="W127" s="3"/>
      <c r="X127" s="3"/>
    </row>
    <row r="128" spans="1:24" ht="14">
      <c r="A128" s="3">
        <v>125</v>
      </c>
      <c r="B128" s="8" t="s">
        <v>15</v>
      </c>
      <c r="C128" s="8" t="s">
        <v>738</v>
      </c>
      <c r="D128" s="8" t="s">
        <v>739</v>
      </c>
      <c r="E128" s="31">
        <v>1952</v>
      </c>
      <c r="F128" s="31"/>
      <c r="G128" s="8">
        <v>30.6</v>
      </c>
      <c r="H128" s="8">
        <v>11</v>
      </c>
      <c r="I128" s="8">
        <v>33</v>
      </c>
      <c r="J128" s="246"/>
      <c r="K128" s="3"/>
      <c r="L128" s="3"/>
      <c r="M128" s="3"/>
      <c r="N128" s="3"/>
      <c r="O128" s="3"/>
      <c r="P128" s="3"/>
      <c r="Q128" s="3"/>
      <c r="R128" s="3"/>
      <c r="S128" s="3"/>
      <c r="T128" s="3"/>
      <c r="U128" s="3"/>
      <c r="V128" s="3"/>
      <c r="W128" s="3"/>
      <c r="X128" s="3"/>
    </row>
    <row r="129" spans="1:24" ht="14">
      <c r="A129" s="3">
        <v>126</v>
      </c>
      <c r="B129" s="8" t="s">
        <v>15</v>
      </c>
      <c r="C129" s="8" t="s">
        <v>101</v>
      </c>
      <c r="D129" s="8" t="s">
        <v>102</v>
      </c>
      <c r="E129" s="31">
        <v>1952</v>
      </c>
      <c r="F129" s="31"/>
      <c r="G129" s="8">
        <v>68.099999999999994</v>
      </c>
      <c r="H129" s="8">
        <v>12</v>
      </c>
      <c r="I129" s="8">
        <v>65</v>
      </c>
      <c r="J129" s="246"/>
      <c r="K129" s="3"/>
      <c r="L129" s="3"/>
      <c r="M129" s="3"/>
      <c r="N129" s="3"/>
      <c r="O129" s="3"/>
      <c r="P129" s="3"/>
      <c r="Q129" s="3"/>
      <c r="R129" s="3"/>
      <c r="S129" s="3"/>
      <c r="T129" s="3"/>
      <c r="U129" s="3"/>
      <c r="V129" s="3"/>
      <c r="W129" s="3"/>
      <c r="X129" s="3"/>
    </row>
    <row r="130" spans="1:24" ht="14">
      <c r="A130" s="3">
        <v>127</v>
      </c>
      <c r="B130" s="8" t="s">
        <v>15</v>
      </c>
      <c r="C130" s="8" t="s">
        <v>740</v>
      </c>
      <c r="D130" s="8" t="s">
        <v>741</v>
      </c>
      <c r="E130" s="31">
        <v>1952</v>
      </c>
      <c r="F130" s="31"/>
      <c r="G130" s="8">
        <v>33.1</v>
      </c>
      <c r="H130" s="8">
        <v>11</v>
      </c>
      <c r="I130" s="8">
        <v>59</v>
      </c>
      <c r="J130" s="246"/>
      <c r="K130" s="3"/>
      <c r="L130" s="3"/>
      <c r="M130" s="3"/>
      <c r="N130" s="3"/>
      <c r="O130" s="3"/>
      <c r="P130" s="3"/>
      <c r="Q130" s="3"/>
      <c r="R130" s="3"/>
      <c r="S130" s="3"/>
      <c r="T130" s="3"/>
      <c r="U130" s="3"/>
      <c r="V130" s="3"/>
      <c r="W130" s="3"/>
      <c r="X130" s="3"/>
    </row>
    <row r="131" spans="1:24" ht="14">
      <c r="A131" s="3">
        <v>128</v>
      </c>
      <c r="B131" s="8" t="s">
        <v>15</v>
      </c>
      <c r="C131" s="8" t="s">
        <v>111</v>
      </c>
      <c r="D131" s="8" t="s">
        <v>112</v>
      </c>
      <c r="E131" s="31">
        <v>1941</v>
      </c>
      <c r="F131" s="31"/>
      <c r="G131" s="8">
        <v>99</v>
      </c>
      <c r="H131" s="8">
        <v>10</v>
      </c>
      <c r="I131" s="8">
        <v>102</v>
      </c>
      <c r="J131" s="246"/>
      <c r="K131" s="3"/>
      <c r="L131" s="3"/>
      <c r="M131" s="3"/>
      <c r="N131" s="3"/>
      <c r="O131" s="3"/>
      <c r="P131" s="3"/>
      <c r="Q131" s="3"/>
      <c r="R131" s="3"/>
      <c r="S131" s="3"/>
      <c r="T131" s="3"/>
      <c r="U131" s="3"/>
      <c r="V131" s="3"/>
      <c r="W131" s="3"/>
      <c r="X131" s="3"/>
    </row>
    <row r="132" spans="1:24" ht="14">
      <c r="A132" s="3">
        <v>129</v>
      </c>
      <c r="B132" s="8" t="s">
        <v>15</v>
      </c>
      <c r="C132" s="8" t="s">
        <v>103</v>
      </c>
      <c r="D132" s="8" t="s">
        <v>104</v>
      </c>
      <c r="E132" s="31">
        <v>1936</v>
      </c>
      <c r="F132" s="31">
        <v>2017</v>
      </c>
      <c r="G132" s="8"/>
      <c r="H132" s="8">
        <v>1</v>
      </c>
      <c r="I132" s="8">
        <v>1</v>
      </c>
      <c r="J132" s="246"/>
      <c r="K132" s="3"/>
      <c r="L132" s="3"/>
      <c r="M132" s="3"/>
      <c r="N132" s="3"/>
      <c r="O132" s="3"/>
      <c r="P132" s="3"/>
      <c r="Q132" s="3"/>
      <c r="R132" s="3"/>
      <c r="S132" s="3"/>
      <c r="T132" s="3"/>
      <c r="U132" s="3"/>
      <c r="V132" s="3"/>
      <c r="W132" s="3"/>
      <c r="X132" s="3"/>
    </row>
    <row r="133" spans="1:24" ht="14">
      <c r="A133" s="3">
        <v>130</v>
      </c>
      <c r="B133" s="8" t="s">
        <v>15</v>
      </c>
      <c r="C133" s="8" t="s">
        <v>742</v>
      </c>
      <c r="D133" s="8" t="s">
        <v>743</v>
      </c>
      <c r="E133" s="31">
        <v>1952</v>
      </c>
      <c r="F133" s="31"/>
      <c r="G133" s="8">
        <v>22.2</v>
      </c>
      <c r="H133" s="8">
        <v>10</v>
      </c>
      <c r="I133" s="8">
        <v>34</v>
      </c>
      <c r="J133" s="246"/>
      <c r="K133" s="3"/>
      <c r="L133" s="3"/>
      <c r="M133" s="3"/>
      <c r="N133" s="3"/>
      <c r="O133" s="3"/>
      <c r="P133" s="3"/>
      <c r="Q133" s="3"/>
      <c r="R133" s="3"/>
      <c r="S133" s="3"/>
      <c r="T133" s="3"/>
      <c r="U133" s="3"/>
      <c r="V133" s="3"/>
      <c r="W133" s="3"/>
      <c r="X133" s="3"/>
    </row>
    <row r="134" spans="1:24" ht="14">
      <c r="A134" s="3">
        <v>131</v>
      </c>
      <c r="B134" s="8" t="s">
        <v>15</v>
      </c>
      <c r="C134" s="8" t="s">
        <v>744</v>
      </c>
      <c r="D134" s="8" t="s">
        <v>745</v>
      </c>
      <c r="E134" s="31">
        <v>1988</v>
      </c>
      <c r="F134" s="31"/>
      <c r="G134" s="8">
        <v>100.6</v>
      </c>
      <c r="H134" s="8">
        <v>13</v>
      </c>
      <c r="I134" s="8">
        <v>78</v>
      </c>
      <c r="J134" s="246"/>
      <c r="K134" s="3"/>
      <c r="L134" s="3"/>
      <c r="M134" s="3"/>
      <c r="N134" s="3"/>
      <c r="O134" s="3"/>
      <c r="P134" s="3"/>
      <c r="Q134" s="3"/>
      <c r="R134" s="3"/>
      <c r="S134" s="3"/>
      <c r="T134" s="3"/>
      <c r="U134" s="3"/>
      <c r="V134" s="3"/>
      <c r="W134" s="3"/>
      <c r="X134" s="3"/>
    </row>
    <row r="135" spans="1:24" ht="14">
      <c r="A135" s="3">
        <v>132</v>
      </c>
      <c r="B135" s="8" t="s">
        <v>15</v>
      </c>
      <c r="C135" s="8" t="s">
        <v>746</v>
      </c>
      <c r="D135" s="8" t="s">
        <v>747</v>
      </c>
      <c r="E135" s="31">
        <v>1944</v>
      </c>
      <c r="F135" s="31"/>
      <c r="G135" s="8">
        <v>31.9</v>
      </c>
      <c r="H135" s="8">
        <v>14</v>
      </c>
      <c r="I135" s="8">
        <v>57</v>
      </c>
      <c r="J135" s="246"/>
      <c r="K135" s="3"/>
      <c r="L135" s="3"/>
      <c r="M135" s="3"/>
      <c r="N135" s="3"/>
      <c r="O135" s="3"/>
      <c r="P135" s="3"/>
      <c r="Q135" s="3"/>
      <c r="R135" s="3"/>
      <c r="S135" s="3"/>
      <c r="T135" s="3"/>
      <c r="U135" s="3"/>
      <c r="V135" s="3"/>
      <c r="W135" s="3"/>
      <c r="X135" s="3"/>
    </row>
    <row r="136" spans="1:24" ht="14">
      <c r="A136" s="3">
        <v>133</v>
      </c>
      <c r="B136" s="8" t="s">
        <v>57</v>
      </c>
      <c r="C136" s="8" t="s">
        <v>460</v>
      </c>
      <c r="D136" s="8" t="s">
        <v>461</v>
      </c>
      <c r="E136" s="31">
        <v>1940</v>
      </c>
      <c r="F136" s="31"/>
      <c r="G136" s="8">
        <v>21.7</v>
      </c>
      <c r="H136" s="8">
        <v>3</v>
      </c>
      <c r="I136" s="8">
        <v>28</v>
      </c>
      <c r="J136" s="246"/>
      <c r="K136" s="3"/>
      <c r="L136" s="3"/>
      <c r="M136" s="3"/>
      <c r="N136" s="3"/>
      <c r="O136" s="3"/>
      <c r="P136" s="3"/>
      <c r="Q136" s="3"/>
      <c r="R136" s="3"/>
      <c r="S136" s="3"/>
      <c r="T136" s="3"/>
      <c r="U136" s="3"/>
      <c r="V136" s="3"/>
      <c r="W136" s="3"/>
      <c r="X136" s="3"/>
    </row>
    <row r="137" spans="1:24" ht="14">
      <c r="A137" s="3">
        <v>134</v>
      </c>
      <c r="B137" s="8" t="s">
        <v>57</v>
      </c>
      <c r="C137" s="8" t="s">
        <v>748</v>
      </c>
      <c r="D137" s="8" t="s">
        <v>749</v>
      </c>
      <c r="E137" s="31">
        <v>1940</v>
      </c>
      <c r="F137" s="31"/>
      <c r="G137" s="8">
        <v>16.5</v>
      </c>
      <c r="H137" s="8">
        <v>3</v>
      </c>
      <c r="I137" s="8">
        <v>20</v>
      </c>
      <c r="J137" s="246"/>
      <c r="K137" s="3"/>
      <c r="L137" s="3"/>
      <c r="M137" s="3"/>
      <c r="N137" s="3"/>
      <c r="O137" s="3"/>
      <c r="P137" s="3"/>
      <c r="Q137" s="3"/>
      <c r="R137" s="3"/>
      <c r="S137" s="3"/>
      <c r="T137" s="3"/>
      <c r="U137" s="3"/>
      <c r="V137" s="3"/>
      <c r="W137" s="3"/>
      <c r="X137" s="3"/>
    </row>
    <row r="138" spans="1:24" ht="14">
      <c r="A138" s="3">
        <v>135</v>
      </c>
      <c r="B138" s="8" t="s">
        <v>57</v>
      </c>
      <c r="C138" s="8" t="s">
        <v>750</v>
      </c>
      <c r="D138" s="8" t="s">
        <v>751</v>
      </c>
      <c r="E138" s="31">
        <v>1938</v>
      </c>
      <c r="F138" s="31"/>
      <c r="G138" s="8"/>
      <c r="H138" s="8">
        <v>4</v>
      </c>
      <c r="I138" s="8">
        <v>44</v>
      </c>
      <c r="J138" s="246"/>
      <c r="K138" s="3"/>
      <c r="L138" s="3"/>
      <c r="M138" s="3"/>
      <c r="N138" s="3"/>
      <c r="O138" s="3"/>
      <c r="P138" s="3"/>
      <c r="Q138" s="3"/>
      <c r="R138" s="3"/>
      <c r="S138" s="3"/>
      <c r="T138" s="3"/>
      <c r="U138" s="3"/>
      <c r="V138" s="3"/>
      <c r="W138" s="3"/>
      <c r="X138" s="3"/>
    </row>
    <row r="139" spans="1:24" ht="14">
      <c r="A139" s="3">
        <v>136</v>
      </c>
      <c r="B139" s="8" t="s">
        <v>57</v>
      </c>
      <c r="C139" s="8" t="s">
        <v>464</v>
      </c>
      <c r="D139" s="8" t="s">
        <v>465</v>
      </c>
      <c r="E139" s="31">
        <v>1942</v>
      </c>
      <c r="F139" s="31"/>
      <c r="G139" s="8">
        <v>30.3</v>
      </c>
      <c r="H139" s="8">
        <v>6</v>
      </c>
      <c r="I139" s="8">
        <v>101</v>
      </c>
      <c r="J139" s="246"/>
      <c r="K139" s="3"/>
      <c r="L139" s="3"/>
      <c r="M139" s="3"/>
      <c r="N139" s="3"/>
      <c r="O139" s="3"/>
      <c r="P139" s="3"/>
      <c r="Q139" s="3"/>
      <c r="R139" s="3"/>
      <c r="S139" s="3"/>
      <c r="T139" s="3"/>
      <c r="U139" s="3"/>
      <c r="V139" s="3"/>
      <c r="W139" s="3"/>
      <c r="X139" s="3"/>
    </row>
    <row r="140" spans="1:24" ht="14">
      <c r="A140" s="3">
        <v>137</v>
      </c>
      <c r="B140" s="8" t="s">
        <v>57</v>
      </c>
      <c r="C140" s="8" t="s">
        <v>752</v>
      </c>
      <c r="D140" s="8" t="s">
        <v>753</v>
      </c>
      <c r="E140" s="31">
        <v>1949</v>
      </c>
      <c r="F140" s="31">
        <v>2023</v>
      </c>
      <c r="G140" s="8"/>
      <c r="H140" s="8">
        <v>3</v>
      </c>
      <c r="I140" s="8">
        <v>30</v>
      </c>
      <c r="J140" s="246"/>
      <c r="K140" s="3"/>
      <c r="L140" s="3"/>
      <c r="M140" s="3"/>
      <c r="N140" s="3"/>
      <c r="O140" s="3"/>
      <c r="P140" s="3"/>
      <c r="Q140" s="3"/>
      <c r="R140" s="3"/>
      <c r="S140" s="3"/>
      <c r="T140" s="3"/>
      <c r="U140" s="3"/>
      <c r="V140" s="3"/>
      <c r="W140" s="3"/>
      <c r="X140" s="3"/>
    </row>
    <row r="141" spans="1:24" ht="14">
      <c r="A141" s="3">
        <v>138</v>
      </c>
      <c r="B141" s="8" t="s">
        <v>57</v>
      </c>
      <c r="C141" s="8" t="s">
        <v>454</v>
      </c>
      <c r="D141" s="8" t="s">
        <v>455</v>
      </c>
      <c r="E141" s="31">
        <v>1932</v>
      </c>
      <c r="F141" s="31"/>
      <c r="G141" s="8"/>
      <c r="H141" s="8">
        <v>10</v>
      </c>
      <c r="I141" s="8">
        <v>102</v>
      </c>
      <c r="J141" s="246"/>
      <c r="K141" s="3"/>
      <c r="L141" s="3"/>
      <c r="M141" s="3"/>
      <c r="N141" s="3"/>
      <c r="O141" s="3"/>
      <c r="P141" s="3"/>
      <c r="Q141" s="3"/>
      <c r="R141" s="3"/>
      <c r="S141" s="3"/>
      <c r="T141" s="3"/>
      <c r="U141" s="3"/>
      <c r="V141" s="3"/>
      <c r="W141" s="3"/>
      <c r="X141" s="3"/>
    </row>
    <row r="142" spans="1:24" ht="14">
      <c r="A142" s="3">
        <v>139</v>
      </c>
      <c r="B142" s="8" t="s">
        <v>57</v>
      </c>
      <c r="C142" s="8" t="s">
        <v>754</v>
      </c>
      <c r="D142" s="8" t="s">
        <v>755</v>
      </c>
      <c r="E142" s="31">
        <v>1941</v>
      </c>
      <c r="F142" s="31"/>
      <c r="G142" s="8"/>
      <c r="H142" s="8">
        <v>7</v>
      </c>
      <c r="I142" s="8">
        <v>63</v>
      </c>
      <c r="J142" s="246"/>
      <c r="K142" s="3"/>
      <c r="L142" s="3"/>
      <c r="M142" s="3"/>
      <c r="N142" s="3"/>
      <c r="O142" s="3"/>
      <c r="P142" s="3"/>
      <c r="Q142" s="3"/>
      <c r="R142" s="3"/>
      <c r="S142" s="3"/>
      <c r="T142" s="3"/>
      <c r="U142" s="3"/>
      <c r="V142" s="3"/>
      <c r="W142" s="3"/>
      <c r="X142" s="3"/>
    </row>
    <row r="143" spans="1:24" ht="14">
      <c r="A143" s="3">
        <v>140</v>
      </c>
      <c r="B143" s="8" t="s">
        <v>57</v>
      </c>
      <c r="C143" s="8" t="s">
        <v>756</v>
      </c>
      <c r="D143" s="8" t="s">
        <v>757</v>
      </c>
      <c r="E143" s="31">
        <v>1957</v>
      </c>
      <c r="F143" s="31"/>
      <c r="G143" s="8">
        <v>12.7</v>
      </c>
      <c r="H143" s="8">
        <v>1</v>
      </c>
      <c r="I143" s="8">
        <v>16</v>
      </c>
      <c r="J143" s="246"/>
      <c r="K143" s="3"/>
      <c r="L143" s="3"/>
      <c r="M143" s="3"/>
      <c r="N143" s="3"/>
      <c r="O143" s="3"/>
      <c r="P143" s="3"/>
      <c r="Q143" s="3"/>
      <c r="R143" s="3"/>
      <c r="S143" s="3"/>
      <c r="T143" s="3"/>
      <c r="U143" s="3"/>
      <c r="V143" s="3"/>
      <c r="W143" s="3"/>
      <c r="X143" s="3"/>
    </row>
    <row r="144" spans="1:24" ht="14">
      <c r="A144" s="3">
        <v>141</v>
      </c>
      <c r="B144" s="8" t="s">
        <v>57</v>
      </c>
      <c r="C144" s="8" t="s">
        <v>458</v>
      </c>
      <c r="D144" s="8" t="s">
        <v>459</v>
      </c>
      <c r="E144" s="31">
        <v>1940</v>
      </c>
      <c r="F144" s="31"/>
      <c r="G144" s="8">
        <v>25.7</v>
      </c>
      <c r="H144" s="8">
        <v>3</v>
      </c>
      <c r="I144" s="8">
        <v>31</v>
      </c>
      <c r="J144" s="246"/>
      <c r="K144" s="3"/>
      <c r="L144" s="3"/>
      <c r="M144" s="3"/>
      <c r="N144" s="3"/>
      <c r="O144" s="3"/>
      <c r="P144" s="3"/>
      <c r="Q144" s="3"/>
      <c r="R144" s="3"/>
      <c r="S144" s="3"/>
      <c r="T144" s="3"/>
      <c r="U144" s="3"/>
      <c r="V144" s="3"/>
      <c r="W144" s="3"/>
      <c r="X144" s="3"/>
    </row>
    <row r="145" spans="1:24" ht="14">
      <c r="A145" s="3">
        <v>142</v>
      </c>
      <c r="B145" s="8" t="s">
        <v>57</v>
      </c>
      <c r="C145" s="8" t="s">
        <v>758</v>
      </c>
      <c r="D145" s="8" t="s">
        <v>759</v>
      </c>
      <c r="E145" s="31">
        <v>1950</v>
      </c>
      <c r="F145" s="31"/>
      <c r="G145" s="8"/>
      <c r="H145" s="8">
        <v>4</v>
      </c>
      <c r="I145" s="8">
        <v>56</v>
      </c>
      <c r="J145" s="246"/>
      <c r="K145" s="3"/>
      <c r="L145" s="3"/>
      <c r="M145" s="3"/>
      <c r="N145" s="3"/>
      <c r="O145" s="3"/>
      <c r="P145" s="3"/>
      <c r="Q145" s="3"/>
      <c r="R145" s="3"/>
      <c r="S145" s="3"/>
      <c r="T145" s="3"/>
      <c r="U145" s="3"/>
      <c r="V145" s="3"/>
      <c r="W145" s="3"/>
      <c r="X145" s="3"/>
    </row>
    <row r="146" spans="1:24" ht="14">
      <c r="A146" s="3">
        <v>143</v>
      </c>
      <c r="B146" s="8" t="s">
        <v>57</v>
      </c>
      <c r="C146" s="8" t="s">
        <v>760</v>
      </c>
      <c r="D146" s="8" t="s">
        <v>761</v>
      </c>
      <c r="E146" s="31">
        <v>1949</v>
      </c>
      <c r="F146" s="31"/>
      <c r="G146" s="8">
        <v>13.1</v>
      </c>
      <c r="H146" s="8">
        <v>3</v>
      </c>
      <c r="I146" s="8">
        <v>22</v>
      </c>
      <c r="J146" s="246"/>
      <c r="K146" s="3"/>
      <c r="L146" s="3"/>
      <c r="M146" s="3"/>
      <c r="N146" s="3"/>
      <c r="O146" s="3"/>
      <c r="P146" s="3"/>
      <c r="Q146" s="3"/>
      <c r="R146" s="3"/>
      <c r="S146" s="3"/>
      <c r="T146" s="3"/>
      <c r="U146" s="3"/>
      <c r="V146" s="3"/>
      <c r="W146" s="3"/>
      <c r="X146" s="3"/>
    </row>
    <row r="147" spans="1:24" ht="14">
      <c r="A147" s="3">
        <v>144</v>
      </c>
      <c r="B147" s="8" t="s">
        <v>57</v>
      </c>
      <c r="C147" s="8" t="s">
        <v>462</v>
      </c>
      <c r="D147" s="8" t="s">
        <v>463</v>
      </c>
      <c r="E147" s="31">
        <v>1939</v>
      </c>
      <c r="F147" s="31"/>
      <c r="G147" s="8"/>
      <c r="H147" s="8">
        <v>6</v>
      </c>
      <c r="I147" s="8">
        <v>119</v>
      </c>
      <c r="J147" s="246"/>
      <c r="K147" s="3"/>
      <c r="L147" s="3"/>
      <c r="M147" s="3"/>
      <c r="N147" s="3"/>
      <c r="O147" s="3"/>
      <c r="P147" s="3"/>
      <c r="Q147" s="3"/>
      <c r="R147" s="3"/>
      <c r="S147" s="3"/>
      <c r="T147" s="3"/>
      <c r="U147" s="3"/>
      <c r="V147" s="3"/>
      <c r="W147" s="3"/>
      <c r="X147" s="3"/>
    </row>
    <row r="148" spans="1:24" ht="14">
      <c r="A148" s="3">
        <v>145</v>
      </c>
      <c r="B148" s="8" t="s">
        <v>57</v>
      </c>
      <c r="C148" s="8" t="s">
        <v>762</v>
      </c>
      <c r="D148" s="8" t="s">
        <v>763</v>
      </c>
      <c r="E148" s="31">
        <v>1966</v>
      </c>
      <c r="F148" s="31"/>
      <c r="G148" s="8">
        <v>8.8000000000000007</v>
      </c>
      <c r="H148" s="8">
        <v>1</v>
      </c>
      <c r="I148" s="8">
        <v>7</v>
      </c>
      <c r="J148" s="246"/>
      <c r="K148" s="3"/>
      <c r="L148" s="3"/>
      <c r="M148" s="3"/>
      <c r="N148" s="3"/>
      <c r="O148" s="3"/>
      <c r="P148" s="3"/>
      <c r="Q148" s="3"/>
      <c r="R148" s="3"/>
      <c r="S148" s="3"/>
      <c r="T148" s="3"/>
      <c r="U148" s="3"/>
      <c r="V148" s="3"/>
      <c r="W148" s="3"/>
      <c r="X148" s="3"/>
    </row>
    <row r="149" spans="1:24" ht="14">
      <c r="A149" s="3">
        <v>146</v>
      </c>
      <c r="B149" s="254" t="s">
        <v>55</v>
      </c>
      <c r="C149" s="254" t="s">
        <v>764</v>
      </c>
      <c r="D149" s="254" t="s">
        <v>765</v>
      </c>
      <c r="E149" s="428">
        <v>2003</v>
      </c>
      <c r="F149" s="428"/>
      <c r="G149" s="254">
        <v>3.4</v>
      </c>
      <c r="H149" s="254">
        <v>1</v>
      </c>
      <c r="I149" s="254">
        <v>5</v>
      </c>
      <c r="J149" s="255"/>
      <c r="K149" s="3"/>
      <c r="L149" s="3"/>
      <c r="M149" s="3"/>
      <c r="N149" s="3"/>
      <c r="O149" s="3"/>
      <c r="P149" s="3"/>
      <c r="Q149" s="3"/>
      <c r="R149" s="3"/>
      <c r="S149" s="3"/>
      <c r="T149" s="3"/>
      <c r="U149" s="3"/>
      <c r="V149" s="3"/>
      <c r="W149" s="3"/>
      <c r="X149" s="3"/>
    </row>
    <row r="150" spans="1:24" ht="14">
      <c r="A150" s="1" t="s">
        <v>1034</v>
      </c>
      <c r="B150" s="429">
        <f ca="1">IFERROR(__xludf.DUMMYFUNCTION("COUNTUNIQUE(B4:B151)"),25)</f>
        <v>25</v>
      </c>
      <c r="C150" s="429">
        <f>COUNTA(Table4[Місто])</f>
        <v>146</v>
      </c>
      <c r="D150" s="429">
        <f>COUNTA(Table4[City])</f>
        <v>146</v>
      </c>
      <c r="E150" s="430"/>
      <c r="F150" s="430"/>
      <c r="G150" s="431"/>
      <c r="H150" s="431"/>
      <c r="I150" s="431"/>
      <c r="J150" s="431"/>
      <c r="K150" s="3"/>
      <c r="L150" s="3"/>
      <c r="M150" s="3"/>
      <c r="N150" s="3"/>
      <c r="O150" s="3"/>
      <c r="P150" s="3"/>
      <c r="Q150" s="3"/>
      <c r="R150" s="3"/>
      <c r="S150" s="3"/>
      <c r="T150" s="3"/>
      <c r="U150" s="3"/>
      <c r="V150" s="3"/>
      <c r="W150" s="3"/>
      <c r="X150" s="3"/>
    </row>
    <row r="151" spans="1:24" ht="14">
      <c r="A151" s="3"/>
      <c r="B151" s="39" t="s">
        <v>1360</v>
      </c>
      <c r="C151" s="3"/>
      <c r="D151" s="3"/>
      <c r="E151" s="3"/>
      <c r="F151" s="3"/>
      <c r="G151" s="3"/>
      <c r="H151" s="3"/>
      <c r="I151" s="3"/>
      <c r="J151" s="3"/>
      <c r="K151" s="3"/>
      <c r="L151" s="3"/>
      <c r="M151" s="3"/>
      <c r="N151" s="3"/>
      <c r="O151" s="3"/>
      <c r="P151" s="3"/>
      <c r="Q151" s="3"/>
      <c r="R151" s="3"/>
      <c r="S151" s="3"/>
      <c r="T151" s="3"/>
      <c r="U151" s="3"/>
      <c r="V151" s="3"/>
      <c r="W151" s="3"/>
      <c r="X151" s="3"/>
    </row>
    <row r="152" spans="1:24" ht="14">
      <c r="A152" s="3"/>
      <c r="B152" s="3" t="s">
        <v>1073</v>
      </c>
      <c r="C152" s="3"/>
      <c r="D152" s="3"/>
      <c r="E152" s="3"/>
      <c r="F152" s="3"/>
      <c r="G152" s="3"/>
      <c r="H152" s="3"/>
      <c r="I152" s="3"/>
      <c r="J152" s="3"/>
      <c r="K152" s="3"/>
      <c r="L152" s="3"/>
      <c r="M152" s="3"/>
      <c r="N152" s="3"/>
      <c r="O152" s="3"/>
      <c r="P152" s="3"/>
      <c r="Q152" s="3"/>
      <c r="R152" s="3"/>
      <c r="S152" s="3"/>
      <c r="T152" s="3"/>
      <c r="U152" s="3"/>
      <c r="V152" s="3"/>
      <c r="W152" s="3"/>
      <c r="X152" s="3"/>
    </row>
    <row r="153" spans="1:24" ht="14">
      <c r="A153" s="3"/>
      <c r="B153" s="3" t="s">
        <v>1037</v>
      </c>
      <c r="C153" s="3"/>
      <c r="D153" s="3"/>
      <c r="E153" s="3"/>
      <c r="F153" s="3"/>
      <c r="G153" s="3"/>
      <c r="H153" s="3"/>
      <c r="I153" s="3"/>
      <c r="J153" s="3"/>
      <c r="K153" s="3"/>
      <c r="L153" s="3"/>
      <c r="M153" s="3"/>
      <c r="N153" s="3"/>
      <c r="O153" s="3"/>
      <c r="P153" s="3"/>
      <c r="Q153" s="3"/>
      <c r="R153" s="3"/>
      <c r="S153" s="3"/>
      <c r="T153" s="3"/>
      <c r="U153" s="3"/>
      <c r="V153" s="3"/>
      <c r="W153" s="3"/>
      <c r="X153" s="3"/>
    </row>
    <row r="154" spans="1:24" ht="14">
      <c r="A154" s="3"/>
      <c r="B154" s="28" t="s">
        <v>521</v>
      </c>
      <c r="C154" s="3"/>
      <c r="D154" s="3"/>
      <c r="E154" s="3"/>
      <c r="F154" s="3"/>
      <c r="G154" s="3"/>
      <c r="H154" s="3"/>
      <c r="I154" s="3"/>
      <c r="J154" s="3"/>
      <c r="K154" s="3"/>
      <c r="L154" s="3"/>
      <c r="M154" s="3"/>
      <c r="N154" s="3"/>
      <c r="O154" s="3"/>
      <c r="P154" s="3"/>
      <c r="Q154" s="3"/>
      <c r="R154" s="3"/>
      <c r="S154" s="3"/>
      <c r="T154" s="3"/>
      <c r="U154" s="3"/>
      <c r="V154" s="3"/>
      <c r="W154" s="3"/>
      <c r="X154" s="3"/>
    </row>
    <row r="155" spans="1:24" ht="14">
      <c r="A155" s="3"/>
      <c r="B155" s="28" t="s">
        <v>522</v>
      </c>
      <c r="C155" s="3"/>
      <c r="D155" s="3"/>
      <c r="E155" s="3"/>
      <c r="F155" s="3"/>
      <c r="G155" s="3"/>
      <c r="H155" s="3"/>
      <c r="I155" s="3"/>
      <c r="J155" s="3"/>
      <c r="K155" s="3"/>
      <c r="L155" s="3"/>
      <c r="M155" s="3"/>
      <c r="N155" s="3"/>
      <c r="O155" s="3"/>
      <c r="P155" s="3"/>
      <c r="Q155" s="3"/>
      <c r="R155" s="3"/>
      <c r="S155" s="3"/>
      <c r="T155" s="3"/>
      <c r="U155" s="3"/>
      <c r="V155" s="3"/>
      <c r="W155" s="3"/>
      <c r="X155" s="3"/>
    </row>
    <row r="156" spans="1:24" ht="14">
      <c r="A156" s="3"/>
      <c r="B156" s="3" t="s">
        <v>1043</v>
      </c>
      <c r="C156" s="3"/>
      <c r="D156" s="3"/>
      <c r="E156" s="3"/>
      <c r="F156" s="3"/>
      <c r="G156" s="3"/>
      <c r="H156" s="3"/>
      <c r="I156" s="3"/>
      <c r="J156" s="3"/>
      <c r="K156" s="3"/>
      <c r="L156" s="3"/>
      <c r="M156" s="3"/>
      <c r="N156" s="3"/>
      <c r="O156" s="3"/>
      <c r="P156" s="3"/>
      <c r="Q156" s="3"/>
      <c r="R156" s="3"/>
      <c r="S156" s="3"/>
      <c r="T156" s="3"/>
      <c r="U156" s="3"/>
      <c r="V156" s="3"/>
      <c r="W156" s="3"/>
      <c r="X156" s="3"/>
    </row>
    <row r="157" spans="1:24" ht="14">
      <c r="A157" s="3"/>
      <c r="B157" s="311" t="s">
        <v>999</v>
      </c>
      <c r="C157" s="3"/>
      <c r="D157" s="3"/>
      <c r="E157" s="3"/>
      <c r="F157" s="3"/>
      <c r="G157" s="3"/>
      <c r="H157" s="3"/>
      <c r="I157" s="3"/>
      <c r="J157" s="3"/>
      <c r="K157" s="3"/>
      <c r="L157" s="3"/>
      <c r="M157" s="3"/>
      <c r="N157" s="3"/>
      <c r="O157" s="3"/>
      <c r="P157" s="3"/>
      <c r="Q157" s="3"/>
      <c r="R157" s="3"/>
      <c r="S157" s="3"/>
      <c r="T157" s="3"/>
      <c r="U157" s="3"/>
      <c r="V157" s="3"/>
      <c r="W157" s="3"/>
      <c r="X157" s="3"/>
    </row>
    <row r="158" spans="1:24" ht="14">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4">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4">
      <c r="A160" s="3"/>
      <c r="B160" s="3">
        <f ca="1">IFERROR(__xludf.DUMMYFUNCTION("COUNTUNIQUE(B4:B151)"),25)</f>
        <v>25</v>
      </c>
      <c r="C160" s="3"/>
      <c r="D160" s="3"/>
      <c r="E160" s="3"/>
      <c r="F160" s="3"/>
      <c r="G160" s="3"/>
      <c r="H160" s="3"/>
      <c r="I160" s="3"/>
      <c r="J160" s="3"/>
      <c r="K160" s="3"/>
      <c r="L160" s="3"/>
      <c r="M160" s="3"/>
      <c r="N160" s="3"/>
      <c r="O160" s="3"/>
      <c r="P160" s="3"/>
      <c r="Q160" s="3"/>
      <c r="R160" s="3"/>
      <c r="S160" s="3"/>
      <c r="T160" s="3"/>
      <c r="U160" s="3"/>
      <c r="V160" s="3"/>
      <c r="W160" s="3"/>
      <c r="X160" s="3"/>
    </row>
    <row r="161" spans="1:24" ht="14">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4">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4">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4">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4">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4">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4">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4">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4">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4">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4">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4">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4">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4">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4">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4">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4">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4">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4">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4">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4">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4">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4">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4">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4">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4">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4">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4">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4">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4">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4">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4">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4">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4">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4">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4">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4">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4">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4">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4">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4">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4">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4">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4">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4">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4">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4">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4">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4">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4">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4">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4">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4">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4">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4">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4">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4">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4">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4">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4">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4">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4">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4">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4">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4">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4">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4">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14">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14">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14">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14">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14">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14">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14">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14">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14">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14">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14">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14">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14">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14">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14">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14">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14">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14">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14">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14">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14">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14">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14">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14">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14">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14">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14">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14">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14">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14">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14">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14">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14">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14">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14">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14">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14">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14">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14">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14">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14">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14">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14">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14">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14">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14">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14">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14">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14">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14">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14">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14">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14">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14">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14">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14">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14">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14">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14">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14">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14">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14">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4">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4">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4">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4">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4">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4">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4">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4">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4">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4">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4">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4">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4">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4">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4">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4">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4">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4">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4">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4">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4">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4">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4">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4">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4">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4">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4">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4">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4">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4">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4">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4">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4">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4">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4">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4">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4">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4">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4">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4">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4">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4">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4">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4">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4">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4">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4">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4">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4">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4">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4">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4">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4">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4">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4">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4">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4">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4">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4">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4">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4">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4">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4">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4">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4">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4">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4">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4">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4">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4">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4">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4">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4">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4">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4">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4">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4">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4">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4">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4">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4">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4">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4">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4">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4">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4">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4">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4">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4">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4">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4">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4">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4">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4">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4">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4">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4">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4">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4">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4">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4">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4">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4">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4">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4">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4">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4">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4">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4">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4">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4">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4">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4">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4">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4">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4">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4">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4">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4">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4">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4">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4">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4">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4">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4">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4">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4">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4">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4">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4">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4">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4">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4">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4">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4">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4">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4">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4">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4">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4">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4">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4">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4">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4">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4">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4">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4">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4">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4">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4">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4">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4">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4">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4">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4">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4">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4">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4">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4">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4">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4">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4">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4">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4">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4">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4">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4">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4">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4">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4">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4">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4">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4">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4">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4">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4">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4">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4">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4">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4">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4">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4">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4">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4">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4">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4">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4">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4">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4">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4">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4">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4">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4">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4">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4">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4">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4">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4">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4">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4">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4">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4">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4">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4">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4">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4">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4">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4">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4">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4">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4">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4">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4">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4">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4">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4">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4">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4">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4">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4">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4">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4">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4">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4">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4">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4">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4">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4">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4">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4">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4">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4">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4">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4">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4">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4">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4">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4">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4">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4">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4">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4">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4">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4">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4">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4">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4">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4">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4">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4">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4">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4">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4">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4">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4">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4">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4">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4">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4">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4">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4">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4">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4">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4">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4">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4">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4">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4">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4">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4">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4">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4">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4">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4">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4">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4">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4">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4">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4">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4">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4">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4">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4">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4">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4">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4">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4">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4">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4">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4">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4">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4">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4">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4">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4">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4">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4">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4">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4">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4">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4">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4">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4">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4">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4">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4">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4">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4">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4">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4">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4">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4">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4">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4">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4">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4">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4">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4">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4">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4">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4">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4">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4">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4">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4">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4">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4">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4">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4">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4">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4">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4">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4">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4">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4">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4">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4">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4">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4">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4">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4">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4">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4">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4">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4">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4">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4">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4">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4">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4">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4">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4">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4">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4">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4">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4">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4">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4">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4">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4">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4">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4">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4">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4">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4">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4">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4">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4">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4">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4">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4">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4">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4">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4">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4">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4">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4">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4">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4">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4">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4">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4">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4">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4">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4">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4">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4">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4">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4">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4">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4">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4">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4">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4">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4">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4">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4">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4">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4">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4">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4">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4">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4">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4">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4">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4">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4">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4">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4">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4">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4">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4">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4">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4">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4">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4">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4">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4">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4">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4">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4">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4">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4">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4">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4">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4">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4">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4">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4">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4">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4">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4">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4">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4">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4">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4">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4">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4">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4">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4">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4">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4">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4">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4">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4">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4">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4">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4">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4">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4">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4">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4">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4">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4">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4">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4">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4">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4">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4">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4">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4">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4">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4">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4">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4">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4">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4">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4">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4">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4">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4">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4">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4">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4">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4">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4">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4">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4">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4">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4">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4">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4">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4">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4">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4">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4">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4">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4">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4">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4">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4">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4">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4">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4">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4">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4">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4">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4">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4">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4">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4">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4">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4">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4">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4">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4">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4">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4">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4">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4">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4">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4">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4">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4">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4">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4">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4">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4">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4">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4">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4">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4">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4">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4">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4">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4">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4">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4">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4">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4">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4">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4">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4">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4">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4">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4">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4">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4">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4">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4">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4">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4">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4">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4">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4">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4">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4">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4">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4">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4">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4">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4">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4">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4">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4">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4">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4">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4">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4">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14">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14">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14">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14">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14">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14">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14">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14">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14">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14">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14">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14">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14">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14">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14">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14">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14">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14">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14">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14">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14">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14">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14">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14">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14">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14">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14">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14">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14">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14">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14">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14">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14">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14">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14">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14">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14">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14">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14">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14">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14">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14">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14">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14">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14">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14">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14">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14">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14">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14">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14">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14">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14">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14">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14">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14">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14">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14">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14">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14">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14">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14">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14">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14">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14">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14">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14">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14">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14">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14">
      <c r="A918" s="3"/>
      <c r="B918" s="3"/>
      <c r="C918" s="3"/>
      <c r="D918" s="3"/>
      <c r="E918" s="3"/>
      <c r="F918" s="3"/>
      <c r="G918" s="3"/>
      <c r="H918" s="3"/>
      <c r="I918" s="3"/>
      <c r="J918" s="3"/>
      <c r="K918" s="3"/>
      <c r="L918" s="3"/>
      <c r="M918" s="3"/>
      <c r="N918" s="3"/>
      <c r="O918" s="3"/>
      <c r="P918" s="3"/>
      <c r="Q918" s="3"/>
      <c r="R918" s="3"/>
      <c r="S918" s="3"/>
      <c r="T918" s="3"/>
      <c r="U918" s="3"/>
      <c r="V918" s="3"/>
      <c r="W918" s="3"/>
      <c r="X918" s="3"/>
    </row>
    <row r="919" spans="1:24" ht="14">
      <c r="A919" s="3"/>
      <c r="B919" s="3"/>
      <c r="C919" s="3"/>
      <c r="D919" s="3"/>
      <c r="E919" s="3"/>
      <c r="F919" s="3"/>
      <c r="G919" s="3"/>
      <c r="H919" s="3"/>
      <c r="I919" s="3"/>
      <c r="J919" s="3"/>
      <c r="K919" s="3"/>
      <c r="L919" s="3"/>
      <c r="M919" s="3"/>
      <c r="N919" s="3"/>
      <c r="O919" s="3"/>
      <c r="P919" s="3"/>
      <c r="Q919" s="3"/>
      <c r="R919" s="3"/>
      <c r="S919" s="3"/>
      <c r="T919" s="3"/>
      <c r="U919" s="3"/>
      <c r="V919" s="3"/>
      <c r="W919" s="3"/>
      <c r="X919" s="3"/>
    </row>
    <row r="920" spans="1:24" ht="14">
      <c r="A920" s="3"/>
      <c r="B920" s="3"/>
      <c r="C920" s="3"/>
      <c r="D920" s="3"/>
      <c r="E920" s="3"/>
      <c r="F920" s="3"/>
      <c r="G920" s="3"/>
      <c r="H920" s="3"/>
      <c r="I920" s="3"/>
      <c r="J920" s="3"/>
      <c r="K920" s="3"/>
      <c r="L920" s="3"/>
      <c r="M920" s="3"/>
      <c r="N920" s="3"/>
      <c r="O920" s="3"/>
      <c r="P920" s="3"/>
      <c r="Q920" s="3"/>
      <c r="R920" s="3"/>
      <c r="S920" s="3"/>
      <c r="T920" s="3"/>
      <c r="U920" s="3"/>
      <c r="V920" s="3"/>
      <c r="W920" s="3"/>
      <c r="X920" s="3"/>
    </row>
    <row r="921" spans="1:24" ht="14">
      <c r="A921" s="3"/>
      <c r="B921" s="3"/>
      <c r="C921" s="3"/>
      <c r="D921" s="3"/>
      <c r="E921" s="3"/>
      <c r="F921" s="3"/>
      <c r="G921" s="3"/>
      <c r="H921" s="3"/>
      <c r="I921" s="3"/>
      <c r="J921" s="3"/>
      <c r="K921" s="3"/>
      <c r="L921" s="3"/>
      <c r="M921" s="3"/>
      <c r="N921" s="3"/>
      <c r="O921" s="3"/>
      <c r="P921" s="3"/>
      <c r="Q921" s="3"/>
      <c r="R921" s="3"/>
      <c r="S921" s="3"/>
      <c r="T921" s="3"/>
      <c r="U921" s="3"/>
      <c r="V921" s="3"/>
      <c r="W921" s="3"/>
      <c r="X921" s="3"/>
    </row>
    <row r="922" spans="1:24" ht="14">
      <c r="A922" s="3"/>
      <c r="B922" s="3"/>
      <c r="C922" s="3"/>
      <c r="D922" s="3"/>
      <c r="E922" s="3"/>
      <c r="F922" s="3"/>
      <c r="G922" s="3"/>
      <c r="H922" s="3"/>
      <c r="I922" s="3"/>
      <c r="J922" s="3"/>
      <c r="K922" s="3"/>
      <c r="L922" s="3"/>
      <c r="M922" s="3"/>
      <c r="N922" s="3"/>
      <c r="O922" s="3"/>
      <c r="P922" s="3"/>
      <c r="Q922" s="3"/>
      <c r="R922" s="3"/>
      <c r="S922" s="3"/>
      <c r="T922" s="3"/>
      <c r="U922" s="3"/>
      <c r="V922" s="3"/>
      <c r="W922" s="3"/>
      <c r="X922" s="3"/>
    </row>
    <row r="923" spans="1:24" ht="14">
      <c r="A923" s="3"/>
      <c r="B923" s="3"/>
      <c r="C923" s="3"/>
      <c r="D923" s="3"/>
      <c r="E923" s="3"/>
      <c r="F923" s="3"/>
      <c r="G923" s="3"/>
      <c r="H923" s="3"/>
      <c r="I923" s="3"/>
      <c r="J923" s="3"/>
      <c r="K923" s="3"/>
      <c r="L923" s="3"/>
      <c r="M923" s="3"/>
      <c r="N923" s="3"/>
      <c r="O923" s="3"/>
      <c r="P923" s="3"/>
      <c r="Q923" s="3"/>
      <c r="R923" s="3"/>
      <c r="S923" s="3"/>
      <c r="T923" s="3"/>
      <c r="U923" s="3"/>
      <c r="V923" s="3"/>
      <c r="W923" s="3"/>
      <c r="X923" s="3"/>
    </row>
    <row r="924" spans="1:24" ht="14">
      <c r="A924" s="3"/>
      <c r="B924" s="3"/>
      <c r="C924" s="3"/>
      <c r="D924" s="3"/>
      <c r="E924" s="3"/>
      <c r="F924" s="3"/>
      <c r="G924" s="3"/>
      <c r="H924" s="3"/>
      <c r="I924" s="3"/>
      <c r="J924" s="3"/>
      <c r="K924" s="3"/>
      <c r="L924" s="3"/>
      <c r="M924" s="3"/>
      <c r="N924" s="3"/>
      <c r="O924" s="3"/>
      <c r="P924" s="3"/>
      <c r="Q924" s="3"/>
      <c r="R924" s="3"/>
      <c r="S924" s="3"/>
      <c r="T924" s="3"/>
      <c r="U924" s="3"/>
      <c r="V924" s="3"/>
      <c r="W924" s="3"/>
      <c r="X924" s="3"/>
    </row>
    <row r="925" spans="1:24" ht="14">
      <c r="A925" s="3"/>
      <c r="B925" s="3"/>
      <c r="C925" s="3"/>
      <c r="D925" s="3"/>
      <c r="E925" s="3"/>
      <c r="F925" s="3"/>
      <c r="G925" s="3"/>
      <c r="H925" s="3"/>
      <c r="I925" s="3"/>
      <c r="J925" s="3"/>
      <c r="K925" s="3"/>
      <c r="L925" s="3"/>
      <c r="M925" s="3"/>
      <c r="N925" s="3"/>
      <c r="O925" s="3"/>
      <c r="P925" s="3"/>
      <c r="Q925" s="3"/>
      <c r="R925" s="3"/>
      <c r="S925" s="3"/>
      <c r="T925" s="3"/>
      <c r="U925" s="3"/>
      <c r="V925" s="3"/>
      <c r="W925" s="3"/>
      <c r="X925" s="3"/>
    </row>
    <row r="926" spans="1:24" ht="14">
      <c r="A926" s="3"/>
      <c r="B926" s="3"/>
      <c r="C926" s="3"/>
      <c r="D926" s="3"/>
      <c r="E926" s="3"/>
      <c r="F926" s="3"/>
      <c r="G926" s="3"/>
      <c r="H926" s="3"/>
      <c r="I926" s="3"/>
      <c r="J926" s="3"/>
      <c r="K926" s="3"/>
      <c r="L926" s="3"/>
      <c r="M926" s="3"/>
      <c r="N926" s="3"/>
      <c r="O926" s="3"/>
      <c r="P926" s="3"/>
      <c r="Q926" s="3"/>
      <c r="R926" s="3"/>
      <c r="S926" s="3"/>
      <c r="T926" s="3"/>
      <c r="U926" s="3"/>
      <c r="V926" s="3"/>
      <c r="W926" s="3"/>
      <c r="X926" s="3"/>
    </row>
    <row r="927" spans="1:24" ht="14">
      <c r="A927" s="3"/>
      <c r="B927" s="3"/>
      <c r="C927" s="3"/>
      <c r="D927" s="3"/>
      <c r="E927" s="3"/>
      <c r="F927" s="3"/>
      <c r="G927" s="3"/>
      <c r="H927" s="3"/>
      <c r="I927" s="3"/>
      <c r="J927" s="3"/>
      <c r="K927" s="3"/>
      <c r="L927" s="3"/>
      <c r="M927" s="3"/>
      <c r="N927" s="3"/>
      <c r="O927" s="3"/>
      <c r="P927" s="3"/>
      <c r="Q927" s="3"/>
      <c r="R927" s="3"/>
      <c r="S927" s="3"/>
      <c r="T927" s="3"/>
      <c r="U927" s="3"/>
      <c r="V927" s="3"/>
      <c r="W927" s="3"/>
      <c r="X927" s="3"/>
    </row>
    <row r="928" spans="1:24" ht="14">
      <c r="A928" s="3"/>
      <c r="B928" s="3"/>
      <c r="C928" s="3"/>
      <c r="D928" s="3"/>
      <c r="E928" s="3"/>
      <c r="F928" s="3"/>
      <c r="G928" s="3"/>
      <c r="H928" s="3"/>
      <c r="I928" s="3"/>
      <c r="J928" s="3"/>
      <c r="K928" s="3"/>
      <c r="L928" s="3"/>
      <c r="M928" s="3"/>
      <c r="N928" s="3"/>
      <c r="O928" s="3"/>
      <c r="P928" s="3"/>
      <c r="Q928" s="3"/>
      <c r="R928" s="3"/>
      <c r="S928" s="3"/>
      <c r="T928" s="3"/>
      <c r="U928" s="3"/>
      <c r="V928" s="3"/>
      <c r="W928" s="3"/>
      <c r="X928" s="3"/>
    </row>
    <row r="929" spans="1:24" ht="14">
      <c r="A929" s="3"/>
      <c r="B929" s="3"/>
      <c r="C929" s="3"/>
      <c r="D929" s="3"/>
      <c r="E929" s="3"/>
      <c r="F929" s="3"/>
      <c r="G929" s="3"/>
      <c r="H929" s="3"/>
      <c r="I929" s="3"/>
      <c r="J929" s="3"/>
      <c r="K929" s="3"/>
      <c r="L929" s="3"/>
      <c r="M929" s="3"/>
      <c r="N929" s="3"/>
      <c r="O929" s="3"/>
      <c r="P929" s="3"/>
      <c r="Q929" s="3"/>
      <c r="R929" s="3"/>
      <c r="S929" s="3"/>
      <c r="T929" s="3"/>
      <c r="U929" s="3"/>
      <c r="V929" s="3"/>
      <c r="W929" s="3"/>
      <c r="X929" s="3"/>
    </row>
    <row r="930" spans="1:24" ht="14">
      <c r="A930" s="3"/>
      <c r="B930" s="3"/>
      <c r="C930" s="3"/>
      <c r="D930" s="3"/>
      <c r="E930" s="3"/>
      <c r="F930" s="3"/>
      <c r="G930" s="3"/>
      <c r="H930" s="3"/>
      <c r="I930" s="3"/>
      <c r="J930" s="3"/>
      <c r="K930" s="3"/>
      <c r="L930" s="3"/>
      <c r="M930" s="3"/>
      <c r="N930" s="3"/>
      <c r="O930" s="3"/>
      <c r="P930" s="3"/>
      <c r="Q930" s="3"/>
      <c r="R930" s="3"/>
      <c r="S930" s="3"/>
      <c r="T930" s="3"/>
      <c r="U930" s="3"/>
      <c r="V930" s="3"/>
      <c r="W930" s="3"/>
      <c r="X930" s="3"/>
    </row>
    <row r="931" spans="1:24" ht="14">
      <c r="A931" s="3"/>
      <c r="B931" s="3"/>
      <c r="C931" s="3"/>
      <c r="D931" s="3"/>
      <c r="E931" s="3"/>
      <c r="F931" s="3"/>
      <c r="G931" s="3"/>
      <c r="H931" s="3"/>
      <c r="I931" s="3"/>
      <c r="J931" s="3"/>
      <c r="K931" s="3"/>
      <c r="L931" s="3"/>
      <c r="M931" s="3"/>
      <c r="N931" s="3"/>
      <c r="O931" s="3"/>
      <c r="P931" s="3"/>
      <c r="Q931" s="3"/>
      <c r="R931" s="3"/>
      <c r="S931" s="3"/>
      <c r="T931" s="3"/>
      <c r="U931" s="3"/>
      <c r="V931" s="3"/>
      <c r="W931" s="3"/>
      <c r="X931" s="3"/>
    </row>
    <row r="932" spans="1:24" ht="14">
      <c r="A932" s="3"/>
      <c r="B932" s="3"/>
      <c r="C932" s="3"/>
      <c r="D932" s="3"/>
      <c r="E932" s="3"/>
      <c r="F932" s="3"/>
      <c r="G932" s="3"/>
      <c r="H932" s="3"/>
      <c r="I932" s="3"/>
      <c r="J932" s="3"/>
      <c r="K932" s="3"/>
      <c r="L932" s="3"/>
      <c r="M932" s="3"/>
      <c r="N932" s="3"/>
      <c r="O932" s="3"/>
      <c r="P932" s="3"/>
      <c r="Q932" s="3"/>
      <c r="R932" s="3"/>
      <c r="S932" s="3"/>
      <c r="T932" s="3"/>
      <c r="U932" s="3"/>
      <c r="V932" s="3"/>
      <c r="W932" s="3"/>
      <c r="X932" s="3"/>
    </row>
    <row r="933" spans="1:24" ht="14">
      <c r="A933" s="3"/>
      <c r="B933" s="3"/>
      <c r="C933" s="3"/>
      <c r="D933" s="3"/>
      <c r="E933" s="3"/>
      <c r="F933" s="3"/>
      <c r="G933" s="3"/>
      <c r="H933" s="3"/>
      <c r="I933" s="3"/>
      <c r="J933" s="3"/>
      <c r="K933" s="3"/>
      <c r="L933" s="3"/>
      <c r="M933" s="3"/>
      <c r="N933" s="3"/>
      <c r="O933" s="3"/>
      <c r="P933" s="3"/>
      <c r="Q933" s="3"/>
      <c r="R933" s="3"/>
      <c r="S933" s="3"/>
      <c r="T933" s="3"/>
      <c r="U933" s="3"/>
      <c r="V933" s="3"/>
      <c r="W933" s="3"/>
      <c r="X933" s="3"/>
    </row>
    <row r="934" spans="1:24" ht="14">
      <c r="A934" s="3"/>
      <c r="B934" s="3"/>
      <c r="C934" s="3"/>
      <c r="D934" s="3"/>
      <c r="E934" s="3"/>
      <c r="F934" s="3"/>
      <c r="G934" s="3"/>
      <c r="H934" s="3"/>
      <c r="I934" s="3"/>
      <c r="J934" s="3"/>
      <c r="K934" s="3"/>
      <c r="L934" s="3"/>
      <c r="M934" s="3"/>
      <c r="N934" s="3"/>
      <c r="O934" s="3"/>
      <c r="P934" s="3"/>
      <c r="Q934" s="3"/>
      <c r="R934" s="3"/>
      <c r="S934" s="3"/>
      <c r="T934" s="3"/>
      <c r="U934" s="3"/>
      <c r="V934" s="3"/>
      <c r="W934" s="3"/>
      <c r="X934" s="3"/>
    </row>
    <row r="935" spans="1:24" ht="14">
      <c r="A935" s="3"/>
      <c r="B935" s="3"/>
      <c r="C935" s="3"/>
      <c r="D935" s="3"/>
      <c r="E935" s="3"/>
      <c r="F935" s="3"/>
      <c r="G935" s="3"/>
      <c r="H935" s="3"/>
      <c r="I935" s="3"/>
      <c r="J935" s="3"/>
      <c r="K935" s="3"/>
      <c r="L935" s="3"/>
      <c r="M935" s="3"/>
      <c r="N935" s="3"/>
      <c r="O935" s="3"/>
      <c r="P935" s="3"/>
      <c r="Q935" s="3"/>
      <c r="R935" s="3"/>
      <c r="S935" s="3"/>
      <c r="T935" s="3"/>
      <c r="U935" s="3"/>
      <c r="V935" s="3"/>
      <c r="W935" s="3"/>
      <c r="X935" s="3"/>
    </row>
    <row r="936" spans="1:24" ht="14">
      <c r="A936" s="3"/>
      <c r="B936" s="3"/>
      <c r="C936" s="3"/>
      <c r="D936" s="3"/>
      <c r="E936" s="3"/>
      <c r="F936" s="3"/>
      <c r="G936" s="3"/>
      <c r="H936" s="3"/>
      <c r="I936" s="3"/>
      <c r="J936" s="3"/>
      <c r="K936" s="3"/>
      <c r="L936" s="3"/>
      <c r="M936" s="3"/>
      <c r="N936" s="3"/>
      <c r="O936" s="3"/>
      <c r="P936" s="3"/>
      <c r="Q936" s="3"/>
      <c r="R936" s="3"/>
      <c r="S936" s="3"/>
      <c r="T936" s="3"/>
      <c r="U936" s="3"/>
      <c r="V936" s="3"/>
      <c r="W936" s="3"/>
      <c r="X936" s="3"/>
    </row>
    <row r="937" spans="1:24" ht="14">
      <c r="A937" s="3"/>
      <c r="B937" s="3"/>
      <c r="C937" s="3"/>
      <c r="D937" s="3"/>
      <c r="E937" s="3"/>
      <c r="F937" s="3"/>
      <c r="G937" s="3"/>
      <c r="H937" s="3"/>
      <c r="I937" s="3"/>
      <c r="J937" s="3"/>
      <c r="K937" s="3"/>
      <c r="L937" s="3"/>
      <c r="M937" s="3"/>
      <c r="N937" s="3"/>
      <c r="O937" s="3"/>
      <c r="P937" s="3"/>
      <c r="Q937" s="3"/>
      <c r="R937" s="3"/>
      <c r="S937" s="3"/>
      <c r="T937" s="3"/>
      <c r="U937" s="3"/>
      <c r="V937" s="3"/>
      <c r="W937" s="3"/>
      <c r="X937" s="3"/>
    </row>
    <row r="938" spans="1:24" ht="14">
      <c r="A938" s="3"/>
      <c r="B938" s="3"/>
      <c r="C938" s="3"/>
      <c r="D938" s="3"/>
      <c r="E938" s="3"/>
      <c r="F938" s="3"/>
      <c r="G938" s="3"/>
      <c r="H938" s="3"/>
      <c r="I938" s="3"/>
      <c r="J938" s="3"/>
      <c r="K938" s="3"/>
      <c r="L938" s="3"/>
      <c r="M938" s="3"/>
      <c r="N938" s="3"/>
      <c r="O938" s="3"/>
      <c r="P938" s="3"/>
      <c r="Q938" s="3"/>
      <c r="R938" s="3"/>
      <c r="S938" s="3"/>
      <c r="T938" s="3"/>
      <c r="U938" s="3"/>
      <c r="V938" s="3"/>
      <c r="W938" s="3"/>
      <c r="X938" s="3"/>
    </row>
    <row r="939" spans="1:24" ht="14">
      <c r="A939" s="3"/>
      <c r="B939" s="3"/>
      <c r="C939" s="3"/>
      <c r="D939" s="3"/>
      <c r="E939" s="3"/>
      <c r="F939" s="3"/>
      <c r="G939" s="3"/>
      <c r="H939" s="3"/>
      <c r="I939" s="3"/>
      <c r="J939" s="3"/>
      <c r="K939" s="3"/>
      <c r="L939" s="3"/>
      <c r="M939" s="3"/>
      <c r="N939" s="3"/>
      <c r="O939" s="3"/>
      <c r="P939" s="3"/>
      <c r="Q939" s="3"/>
      <c r="R939" s="3"/>
      <c r="S939" s="3"/>
      <c r="T939" s="3"/>
      <c r="U939" s="3"/>
      <c r="V939" s="3"/>
      <c r="W939" s="3"/>
      <c r="X939" s="3"/>
    </row>
    <row r="940" spans="1:24" ht="14">
      <c r="A940" s="3"/>
      <c r="B940" s="3"/>
      <c r="C940" s="3"/>
      <c r="D940" s="3"/>
      <c r="E940" s="3"/>
      <c r="F940" s="3"/>
      <c r="G940" s="3"/>
      <c r="H940" s="3"/>
      <c r="I940" s="3"/>
      <c r="J940" s="3"/>
      <c r="K940" s="3"/>
      <c r="L940" s="3"/>
      <c r="M940" s="3"/>
      <c r="N940" s="3"/>
      <c r="O940" s="3"/>
      <c r="P940" s="3"/>
      <c r="Q940" s="3"/>
      <c r="R940" s="3"/>
      <c r="S940" s="3"/>
      <c r="T940" s="3"/>
      <c r="U940" s="3"/>
      <c r="V940" s="3"/>
      <c r="W940" s="3"/>
      <c r="X940" s="3"/>
    </row>
    <row r="941" spans="1:24" ht="14">
      <c r="A941" s="3"/>
      <c r="B941" s="3"/>
      <c r="C941" s="3"/>
      <c r="D941" s="3"/>
      <c r="E941" s="3"/>
      <c r="F941" s="3"/>
      <c r="G941" s="3"/>
      <c r="H941" s="3"/>
      <c r="I941" s="3"/>
      <c r="J941" s="3"/>
      <c r="K941" s="3"/>
      <c r="L941" s="3"/>
      <c r="M941" s="3"/>
      <c r="N941" s="3"/>
      <c r="O941" s="3"/>
      <c r="P941" s="3"/>
      <c r="Q941" s="3"/>
      <c r="R941" s="3"/>
      <c r="S941" s="3"/>
      <c r="T941" s="3"/>
      <c r="U941" s="3"/>
      <c r="V941" s="3"/>
      <c r="W941" s="3"/>
      <c r="X941" s="3"/>
    </row>
    <row r="942" spans="1:24" ht="14">
      <c r="A942" s="3"/>
      <c r="B942" s="3"/>
      <c r="C942" s="3"/>
      <c r="D942" s="3"/>
      <c r="E942" s="3"/>
      <c r="F942" s="3"/>
      <c r="G942" s="3"/>
      <c r="H942" s="3"/>
      <c r="I942" s="3"/>
      <c r="J942" s="3"/>
      <c r="K942" s="3"/>
      <c r="L942" s="3"/>
      <c r="M942" s="3"/>
      <c r="N942" s="3"/>
      <c r="O942" s="3"/>
      <c r="P942" s="3"/>
      <c r="Q942" s="3"/>
      <c r="R942" s="3"/>
      <c r="S942" s="3"/>
      <c r="T942" s="3"/>
      <c r="U942" s="3"/>
      <c r="V942" s="3"/>
      <c r="W942" s="3"/>
      <c r="X942" s="3"/>
    </row>
    <row r="943" spans="1:24" ht="14">
      <c r="A943" s="3"/>
      <c r="B943" s="3"/>
      <c r="C943" s="3"/>
      <c r="D943" s="3"/>
      <c r="E943" s="3"/>
      <c r="F943" s="3"/>
      <c r="G943" s="3"/>
      <c r="H943" s="3"/>
      <c r="I943" s="3"/>
      <c r="J943" s="3"/>
      <c r="K943" s="3"/>
      <c r="L943" s="3"/>
      <c r="M943" s="3"/>
      <c r="N943" s="3"/>
      <c r="O943" s="3"/>
      <c r="P943" s="3"/>
      <c r="Q943" s="3"/>
      <c r="R943" s="3"/>
      <c r="S943" s="3"/>
      <c r="T943" s="3"/>
      <c r="U943" s="3"/>
      <c r="V943" s="3"/>
      <c r="W943" s="3"/>
      <c r="X943" s="3"/>
    </row>
    <row r="944" spans="1:24" ht="14">
      <c r="A944" s="3"/>
      <c r="B944" s="3"/>
      <c r="C944" s="3"/>
      <c r="D944" s="3"/>
      <c r="E944" s="3"/>
      <c r="F944" s="3"/>
      <c r="G944" s="3"/>
      <c r="H944" s="3"/>
      <c r="I944" s="3"/>
      <c r="J944" s="3"/>
      <c r="K944" s="3"/>
      <c r="L944" s="3"/>
      <c r="M944" s="3"/>
      <c r="N944" s="3"/>
      <c r="O944" s="3"/>
      <c r="P944" s="3"/>
      <c r="Q944" s="3"/>
      <c r="R944" s="3"/>
      <c r="S944" s="3"/>
      <c r="T944" s="3"/>
      <c r="U944" s="3"/>
      <c r="V944" s="3"/>
      <c r="W944" s="3"/>
      <c r="X944" s="3"/>
    </row>
    <row r="945" spans="1:24" ht="14">
      <c r="A945" s="3"/>
      <c r="B945" s="3"/>
      <c r="C945" s="3"/>
      <c r="D945" s="3"/>
      <c r="E945" s="3"/>
      <c r="F945" s="3"/>
      <c r="G945" s="3"/>
      <c r="H945" s="3"/>
      <c r="I945" s="3"/>
      <c r="J945" s="3"/>
      <c r="K945" s="3"/>
      <c r="L945" s="3"/>
      <c r="M945" s="3"/>
      <c r="N945" s="3"/>
      <c r="O945" s="3"/>
      <c r="P945" s="3"/>
      <c r="Q945" s="3"/>
      <c r="R945" s="3"/>
      <c r="S945" s="3"/>
      <c r="T945" s="3"/>
      <c r="U945" s="3"/>
      <c r="V945" s="3"/>
      <c r="W945" s="3"/>
      <c r="X945" s="3"/>
    </row>
    <row r="946" spans="1:24" ht="14">
      <c r="A946" s="3"/>
      <c r="B946" s="3"/>
      <c r="C946" s="3"/>
      <c r="D946" s="3"/>
      <c r="E946" s="3"/>
      <c r="F946" s="3"/>
      <c r="G946" s="3"/>
      <c r="H946" s="3"/>
      <c r="I946" s="3"/>
      <c r="J946" s="3"/>
      <c r="K946" s="3"/>
      <c r="L946" s="3"/>
      <c r="M946" s="3"/>
      <c r="N946" s="3"/>
      <c r="O946" s="3"/>
      <c r="P946" s="3"/>
      <c r="Q946" s="3"/>
      <c r="R946" s="3"/>
      <c r="S946" s="3"/>
      <c r="T946" s="3"/>
      <c r="U946" s="3"/>
      <c r="V946" s="3"/>
      <c r="W946" s="3"/>
      <c r="X946" s="3"/>
    </row>
    <row r="947" spans="1:24" ht="14">
      <c r="A947" s="3"/>
      <c r="B947" s="3"/>
      <c r="C947" s="3"/>
      <c r="D947" s="3"/>
      <c r="E947" s="3"/>
      <c r="F947" s="3"/>
      <c r="G947" s="3"/>
      <c r="H947" s="3"/>
      <c r="I947" s="3"/>
      <c r="J947" s="3"/>
      <c r="K947" s="3"/>
      <c r="L947" s="3"/>
      <c r="M947" s="3"/>
      <c r="N947" s="3"/>
      <c r="O947" s="3"/>
      <c r="P947" s="3"/>
      <c r="Q947" s="3"/>
      <c r="R947" s="3"/>
      <c r="S947" s="3"/>
      <c r="T947" s="3"/>
      <c r="U947" s="3"/>
      <c r="V947" s="3"/>
      <c r="W947" s="3"/>
      <c r="X947" s="3"/>
    </row>
    <row r="948" spans="1:24" ht="14">
      <c r="A948" s="3"/>
      <c r="B948" s="3"/>
      <c r="C948" s="3"/>
      <c r="D948" s="3"/>
      <c r="E948" s="3"/>
      <c r="F948" s="3"/>
      <c r="G948" s="3"/>
      <c r="H948" s="3"/>
      <c r="I948" s="3"/>
      <c r="J948" s="3"/>
      <c r="K948" s="3"/>
      <c r="L948" s="3"/>
      <c r="M948" s="3"/>
      <c r="N948" s="3"/>
      <c r="O948" s="3"/>
      <c r="P948" s="3"/>
      <c r="Q948" s="3"/>
      <c r="R948" s="3"/>
      <c r="S948" s="3"/>
      <c r="T948" s="3"/>
      <c r="U948" s="3"/>
      <c r="V948" s="3"/>
      <c r="W948" s="3"/>
      <c r="X948" s="3"/>
    </row>
    <row r="949" spans="1:24" ht="14">
      <c r="A949" s="3"/>
      <c r="B949" s="3"/>
      <c r="C949" s="3"/>
      <c r="D949" s="3"/>
      <c r="E949" s="3"/>
      <c r="F949" s="3"/>
      <c r="G949" s="3"/>
      <c r="H949" s="3"/>
      <c r="I949" s="3"/>
      <c r="J949" s="3"/>
      <c r="K949" s="3"/>
      <c r="L949" s="3"/>
      <c r="M949" s="3"/>
      <c r="N949" s="3"/>
      <c r="O949" s="3"/>
      <c r="P949" s="3"/>
      <c r="Q949" s="3"/>
      <c r="R949" s="3"/>
      <c r="S949" s="3"/>
      <c r="T949" s="3"/>
      <c r="U949" s="3"/>
      <c r="V949" s="3"/>
      <c r="W949" s="3"/>
      <c r="X949" s="3"/>
    </row>
    <row r="950" spans="1:24" ht="14">
      <c r="A950" s="3"/>
      <c r="B950" s="3"/>
      <c r="C950" s="3"/>
      <c r="D950" s="3"/>
      <c r="E950" s="3"/>
      <c r="F950" s="3"/>
      <c r="G950" s="3"/>
      <c r="H950" s="3"/>
      <c r="I950" s="3"/>
      <c r="J950" s="3"/>
      <c r="K950" s="3"/>
      <c r="L950" s="3"/>
      <c r="M950" s="3"/>
      <c r="N950" s="3"/>
      <c r="O950" s="3"/>
      <c r="P950" s="3"/>
      <c r="Q950" s="3"/>
      <c r="R950" s="3"/>
      <c r="S950" s="3"/>
      <c r="T950" s="3"/>
      <c r="U950" s="3"/>
      <c r="V950" s="3"/>
      <c r="W950" s="3"/>
      <c r="X950" s="3"/>
    </row>
    <row r="951" spans="1:24" ht="14">
      <c r="A951" s="3"/>
      <c r="B951" s="3"/>
      <c r="C951" s="3"/>
      <c r="D951" s="3"/>
      <c r="E951" s="3"/>
      <c r="F951" s="3"/>
      <c r="G951" s="3"/>
      <c r="H951" s="3"/>
      <c r="I951" s="3"/>
      <c r="J951" s="3"/>
      <c r="K951" s="3"/>
      <c r="L951" s="3"/>
      <c r="M951" s="3"/>
      <c r="N951" s="3"/>
      <c r="O951" s="3"/>
      <c r="P951" s="3"/>
      <c r="Q951" s="3"/>
      <c r="R951" s="3"/>
      <c r="S951" s="3"/>
      <c r="T951" s="3"/>
      <c r="U951" s="3"/>
      <c r="V951" s="3"/>
      <c r="W951" s="3"/>
      <c r="X951" s="3"/>
    </row>
    <row r="952" spans="1:24" ht="14">
      <c r="A952" s="3"/>
      <c r="B952" s="3"/>
      <c r="C952" s="3"/>
      <c r="D952" s="3"/>
      <c r="E952" s="3"/>
      <c r="F952" s="3"/>
      <c r="G952" s="3"/>
      <c r="H952" s="3"/>
      <c r="I952" s="3"/>
      <c r="J952" s="3"/>
      <c r="K952" s="3"/>
      <c r="L952" s="3"/>
      <c r="M952" s="3"/>
      <c r="N952" s="3"/>
      <c r="O952" s="3"/>
      <c r="P952" s="3"/>
      <c r="Q952" s="3"/>
      <c r="R952" s="3"/>
      <c r="S952" s="3"/>
      <c r="T952" s="3"/>
      <c r="U952" s="3"/>
      <c r="V952" s="3"/>
      <c r="W952" s="3"/>
      <c r="X952" s="3"/>
    </row>
    <row r="953" spans="1:24" ht="14">
      <c r="A953" s="3"/>
      <c r="B953" s="3"/>
      <c r="C953" s="3"/>
      <c r="D953" s="3"/>
      <c r="E953" s="3"/>
      <c r="F953" s="3"/>
      <c r="G953" s="3"/>
      <c r="H953" s="3"/>
      <c r="I953" s="3"/>
      <c r="J953" s="3"/>
      <c r="K953" s="3"/>
      <c r="L953" s="3"/>
      <c r="M953" s="3"/>
      <c r="N953" s="3"/>
      <c r="O953" s="3"/>
      <c r="P953" s="3"/>
      <c r="Q953" s="3"/>
      <c r="R953" s="3"/>
      <c r="S953" s="3"/>
      <c r="T953" s="3"/>
      <c r="U953" s="3"/>
      <c r="V953" s="3"/>
      <c r="W953" s="3"/>
      <c r="X953" s="3"/>
    </row>
    <row r="954" spans="1:24" ht="14">
      <c r="A954" s="3"/>
      <c r="B954" s="3"/>
      <c r="C954" s="3"/>
      <c r="D954" s="3"/>
      <c r="E954" s="3"/>
      <c r="F954" s="3"/>
      <c r="G954" s="3"/>
      <c r="H954" s="3"/>
      <c r="I954" s="3"/>
      <c r="J954" s="3"/>
      <c r="K954" s="3"/>
      <c r="L954" s="3"/>
      <c r="M954" s="3"/>
      <c r="N954" s="3"/>
      <c r="O954" s="3"/>
      <c r="P954" s="3"/>
      <c r="Q954" s="3"/>
      <c r="R954" s="3"/>
      <c r="S954" s="3"/>
      <c r="T954" s="3"/>
      <c r="U954" s="3"/>
      <c r="V954" s="3"/>
      <c r="W954" s="3"/>
      <c r="X954" s="3"/>
    </row>
    <row r="955" spans="1:24" ht="14">
      <c r="A955" s="3"/>
      <c r="B955" s="3"/>
      <c r="C955" s="3"/>
      <c r="D955" s="3"/>
      <c r="E955" s="3"/>
      <c r="F955" s="3"/>
      <c r="G955" s="3"/>
      <c r="H955" s="3"/>
      <c r="I955" s="3"/>
      <c r="J955" s="3"/>
      <c r="K955" s="3"/>
      <c r="L955" s="3"/>
      <c r="M955" s="3"/>
      <c r="N955" s="3"/>
      <c r="O955" s="3"/>
      <c r="P955" s="3"/>
      <c r="Q955" s="3"/>
      <c r="R955" s="3"/>
      <c r="S955" s="3"/>
      <c r="T955" s="3"/>
      <c r="U955" s="3"/>
      <c r="V955" s="3"/>
      <c r="W955" s="3"/>
      <c r="X955" s="3"/>
    </row>
    <row r="956" spans="1:24" ht="14">
      <c r="A956" s="3"/>
      <c r="B956" s="3"/>
      <c r="C956" s="3"/>
      <c r="D956" s="3"/>
      <c r="E956" s="3"/>
      <c r="F956" s="3"/>
      <c r="G956" s="3"/>
      <c r="H956" s="3"/>
      <c r="I956" s="3"/>
      <c r="J956" s="3"/>
      <c r="K956" s="3"/>
      <c r="L956" s="3"/>
      <c r="M956" s="3"/>
      <c r="N956" s="3"/>
      <c r="O956" s="3"/>
      <c r="P956" s="3"/>
      <c r="Q956" s="3"/>
      <c r="R956" s="3"/>
      <c r="S956" s="3"/>
      <c r="T956" s="3"/>
      <c r="U956" s="3"/>
      <c r="V956" s="3"/>
      <c r="W956" s="3"/>
      <c r="X956" s="3"/>
    </row>
    <row r="957" spans="1:24" ht="14">
      <c r="A957" s="3"/>
      <c r="B957" s="3"/>
      <c r="C957" s="3"/>
      <c r="D957" s="3"/>
      <c r="E957" s="3"/>
      <c r="F957" s="3"/>
      <c r="G957" s="3"/>
      <c r="H957" s="3"/>
      <c r="I957" s="3"/>
      <c r="J957" s="3"/>
      <c r="K957" s="3"/>
      <c r="L957" s="3"/>
      <c r="M957" s="3"/>
      <c r="N957" s="3"/>
      <c r="O957" s="3"/>
      <c r="P957" s="3"/>
      <c r="Q957" s="3"/>
      <c r="R957" s="3"/>
      <c r="S957" s="3"/>
      <c r="T957" s="3"/>
      <c r="U957" s="3"/>
      <c r="V957" s="3"/>
      <c r="W957" s="3"/>
      <c r="X957" s="3"/>
    </row>
    <row r="958" spans="1:24" ht="14">
      <c r="A958" s="3"/>
      <c r="B958" s="3"/>
      <c r="C958" s="3"/>
      <c r="D958" s="3"/>
      <c r="E958" s="3"/>
      <c r="F958" s="3"/>
      <c r="G958" s="3"/>
      <c r="H958" s="3"/>
      <c r="I958" s="3"/>
      <c r="J958" s="3"/>
      <c r="K958" s="3"/>
      <c r="L958" s="3"/>
      <c r="M958" s="3"/>
      <c r="N958" s="3"/>
      <c r="O958" s="3"/>
      <c r="P958" s="3"/>
      <c r="Q958" s="3"/>
      <c r="R958" s="3"/>
      <c r="S958" s="3"/>
      <c r="T958" s="3"/>
      <c r="U958" s="3"/>
      <c r="V958" s="3"/>
      <c r="W958" s="3"/>
      <c r="X958" s="3"/>
    </row>
    <row r="959" spans="1:24" ht="14">
      <c r="A959" s="3"/>
      <c r="B959" s="3"/>
      <c r="C959" s="3"/>
      <c r="D959" s="3"/>
      <c r="E959" s="3"/>
      <c r="F959" s="3"/>
      <c r="G959" s="3"/>
      <c r="H959" s="3"/>
      <c r="I959" s="3"/>
      <c r="J959" s="3"/>
      <c r="K959" s="3"/>
      <c r="L959" s="3"/>
      <c r="M959" s="3"/>
      <c r="N959" s="3"/>
      <c r="O959" s="3"/>
      <c r="P959" s="3"/>
      <c r="Q959" s="3"/>
      <c r="R959" s="3"/>
      <c r="S959" s="3"/>
      <c r="T959" s="3"/>
      <c r="U959" s="3"/>
      <c r="V959" s="3"/>
      <c r="W959" s="3"/>
      <c r="X959" s="3"/>
    </row>
    <row r="960" spans="1:24" ht="14">
      <c r="A960" s="3"/>
      <c r="B960" s="3"/>
      <c r="C960" s="3"/>
      <c r="D960" s="3"/>
      <c r="E960" s="3"/>
      <c r="F960" s="3"/>
      <c r="G960" s="3"/>
      <c r="H960" s="3"/>
      <c r="I960" s="3"/>
      <c r="J960" s="3"/>
      <c r="K960" s="3"/>
      <c r="L960" s="3"/>
      <c r="M960" s="3"/>
      <c r="N960" s="3"/>
      <c r="O960" s="3"/>
      <c r="P960" s="3"/>
      <c r="Q960" s="3"/>
      <c r="R960" s="3"/>
      <c r="S960" s="3"/>
      <c r="T960" s="3"/>
      <c r="U960" s="3"/>
      <c r="V960" s="3"/>
      <c r="W960" s="3"/>
      <c r="X960" s="3"/>
    </row>
    <row r="961" spans="1:24" ht="14">
      <c r="A961" s="3"/>
      <c r="B961" s="3"/>
      <c r="C961" s="3"/>
      <c r="D961" s="3"/>
      <c r="E961" s="3"/>
      <c r="F961" s="3"/>
      <c r="G961" s="3"/>
      <c r="H961" s="3"/>
      <c r="I961" s="3"/>
      <c r="J961" s="3"/>
      <c r="K961" s="3"/>
      <c r="L961" s="3"/>
      <c r="M961" s="3"/>
      <c r="N961" s="3"/>
      <c r="O961" s="3"/>
      <c r="P961" s="3"/>
      <c r="Q961" s="3"/>
      <c r="R961" s="3"/>
      <c r="S961" s="3"/>
      <c r="T961" s="3"/>
      <c r="U961" s="3"/>
      <c r="V961" s="3"/>
      <c r="W961" s="3"/>
      <c r="X961" s="3"/>
    </row>
    <row r="962" spans="1:24" ht="14">
      <c r="A962" s="3"/>
      <c r="B962" s="3"/>
      <c r="C962" s="3"/>
      <c r="D962" s="3"/>
      <c r="E962" s="3"/>
      <c r="F962" s="3"/>
      <c r="G962" s="3"/>
      <c r="H962" s="3"/>
      <c r="I962" s="3"/>
      <c r="J962" s="3"/>
      <c r="K962" s="3"/>
      <c r="L962" s="3"/>
      <c r="M962" s="3"/>
      <c r="N962" s="3"/>
      <c r="O962" s="3"/>
      <c r="P962" s="3"/>
      <c r="Q962" s="3"/>
      <c r="R962" s="3"/>
      <c r="S962" s="3"/>
      <c r="T962" s="3"/>
      <c r="U962" s="3"/>
      <c r="V962" s="3"/>
      <c r="W962" s="3"/>
      <c r="X962" s="3"/>
    </row>
    <row r="963" spans="1:24" ht="14">
      <c r="A963" s="3"/>
      <c r="B963" s="3"/>
      <c r="C963" s="3"/>
      <c r="D963" s="3"/>
      <c r="E963" s="3"/>
      <c r="F963" s="3"/>
      <c r="G963" s="3"/>
      <c r="H963" s="3"/>
      <c r="I963" s="3"/>
      <c r="J963" s="3"/>
      <c r="K963" s="3"/>
      <c r="L963" s="3"/>
      <c r="M963" s="3"/>
      <c r="N963" s="3"/>
      <c r="O963" s="3"/>
      <c r="P963" s="3"/>
      <c r="Q963" s="3"/>
      <c r="R963" s="3"/>
      <c r="S963" s="3"/>
      <c r="T963" s="3"/>
      <c r="U963" s="3"/>
      <c r="V963" s="3"/>
      <c r="W963" s="3"/>
      <c r="X963" s="3"/>
    </row>
    <row r="964" spans="1:24" ht="14">
      <c r="A964" s="3"/>
      <c r="B964" s="3"/>
      <c r="C964" s="3"/>
      <c r="D964" s="3"/>
      <c r="E964" s="3"/>
      <c r="F964" s="3"/>
      <c r="G964" s="3"/>
      <c r="H964" s="3"/>
      <c r="I964" s="3"/>
      <c r="J964" s="3"/>
      <c r="K964" s="3"/>
      <c r="L964" s="3"/>
      <c r="M964" s="3"/>
      <c r="N964" s="3"/>
      <c r="O964" s="3"/>
      <c r="P964" s="3"/>
      <c r="Q964" s="3"/>
      <c r="R964" s="3"/>
      <c r="S964" s="3"/>
      <c r="T964" s="3"/>
      <c r="U964" s="3"/>
      <c r="V964" s="3"/>
      <c r="W964" s="3"/>
      <c r="X964" s="3"/>
    </row>
    <row r="965" spans="1:24" ht="14">
      <c r="A965" s="3"/>
      <c r="B965" s="3"/>
      <c r="C965" s="3"/>
      <c r="D965" s="3"/>
      <c r="E965" s="3"/>
      <c r="F965" s="3"/>
      <c r="G965" s="3"/>
      <c r="H965" s="3"/>
      <c r="I965" s="3"/>
      <c r="J965" s="3"/>
      <c r="K965" s="3"/>
      <c r="L965" s="3"/>
      <c r="M965" s="3"/>
      <c r="N965" s="3"/>
      <c r="O965" s="3"/>
      <c r="P965" s="3"/>
      <c r="Q965" s="3"/>
      <c r="R965" s="3"/>
      <c r="S965" s="3"/>
      <c r="T965" s="3"/>
      <c r="U965" s="3"/>
      <c r="V965" s="3"/>
      <c r="W965" s="3"/>
      <c r="X965" s="3"/>
    </row>
    <row r="966" spans="1:24" ht="14">
      <c r="A966" s="3"/>
      <c r="B966" s="3"/>
      <c r="C966" s="3"/>
      <c r="D966" s="3"/>
      <c r="E966" s="3"/>
      <c r="F966" s="3"/>
      <c r="G966" s="3"/>
      <c r="H966" s="3"/>
      <c r="I966" s="3"/>
      <c r="J966" s="3"/>
      <c r="K966" s="3"/>
      <c r="L966" s="3"/>
      <c r="M966" s="3"/>
      <c r="N966" s="3"/>
      <c r="O966" s="3"/>
      <c r="P966" s="3"/>
      <c r="Q966" s="3"/>
      <c r="R966" s="3"/>
      <c r="S966" s="3"/>
      <c r="T966" s="3"/>
      <c r="U966" s="3"/>
      <c r="V966" s="3"/>
      <c r="W966" s="3"/>
      <c r="X966" s="3"/>
    </row>
    <row r="967" spans="1:24" ht="14">
      <c r="A967" s="3"/>
      <c r="B967" s="3"/>
      <c r="C967" s="3"/>
      <c r="D967" s="3"/>
      <c r="E967" s="3"/>
      <c r="F967" s="3"/>
      <c r="G967" s="3"/>
      <c r="H967" s="3"/>
      <c r="I967" s="3"/>
      <c r="J967" s="3"/>
      <c r="K967" s="3"/>
      <c r="L967" s="3"/>
      <c r="M967" s="3"/>
      <c r="N967" s="3"/>
      <c r="O967" s="3"/>
      <c r="P967" s="3"/>
      <c r="Q967" s="3"/>
      <c r="R967" s="3"/>
      <c r="S967" s="3"/>
      <c r="T967" s="3"/>
      <c r="U967" s="3"/>
      <c r="V967" s="3"/>
      <c r="W967" s="3"/>
      <c r="X967" s="3"/>
    </row>
    <row r="968" spans="1:24" ht="15.75" customHeight="1">
      <c r="A968" s="3"/>
      <c r="B968" s="3"/>
      <c r="C968" s="3"/>
      <c r="D968" s="3"/>
      <c r="E968" s="3"/>
      <c r="F968" s="3"/>
      <c r="G968" s="3"/>
      <c r="H968" s="3"/>
      <c r="I968" s="3"/>
      <c r="J968" s="3"/>
    </row>
  </sheetData>
  <hyperlinks>
    <hyperlink ref="B154" r:id="rId1" xr:uid="{00000000-0004-0000-0300-000000000000}"/>
    <hyperlink ref="B155" r:id="rId2" xr:uid="{00000000-0004-0000-0300-000001000000}"/>
    <hyperlink ref="B157" r:id="rId3" xr:uid="{09170568-5A13-E448-BAD9-E7A3F845D056}"/>
    <hyperlink ref="A1" location="Contents!A1" display="Contents" xr:uid="{560AC37D-F2FE-DF4C-83A8-FA8EDC9C0806}"/>
  </hyperlinks>
  <pageMargins left="0.7" right="0.7" top="0.75" bottom="0.75" header="0.3" footer="0.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994"/>
  <sheetViews>
    <sheetView workbookViewId="0">
      <selection activeCell="J50" sqref="J50"/>
    </sheetView>
  </sheetViews>
  <sheetFormatPr baseColWidth="10" defaultColWidth="12.6640625" defaultRowHeight="15.75" customHeight="1"/>
  <cols>
    <col min="1" max="1" width="6.5" customWidth="1"/>
    <col min="2" max="2" width="17.83203125" customWidth="1"/>
    <col min="3" max="3" width="20.83203125" customWidth="1"/>
    <col min="6" max="6" width="13.1640625" customWidth="1"/>
    <col min="7" max="7" width="17" customWidth="1"/>
    <col min="8" max="8" width="19.6640625" customWidth="1"/>
    <col min="9" max="9" width="17.83203125" customWidth="1"/>
  </cols>
  <sheetData>
    <row r="1" spans="1:25" ht="18">
      <c r="A1" s="322" t="s">
        <v>1004</v>
      </c>
    </row>
    <row r="2" spans="1:25" ht="22.5" customHeight="1">
      <c r="A2" s="350" t="s">
        <v>1044</v>
      </c>
      <c r="B2" s="3"/>
      <c r="C2" s="3"/>
      <c r="D2" s="3"/>
      <c r="E2" s="3"/>
      <c r="F2" s="3"/>
      <c r="G2" s="3"/>
      <c r="H2" s="3"/>
      <c r="I2" s="3"/>
      <c r="J2" s="3"/>
      <c r="K2" s="3"/>
      <c r="L2" s="3"/>
      <c r="M2" s="3"/>
      <c r="N2" s="3"/>
      <c r="O2" s="3"/>
      <c r="P2" s="3"/>
      <c r="Q2" s="3"/>
      <c r="R2" s="3"/>
      <c r="S2" s="3"/>
      <c r="T2" s="3"/>
      <c r="U2" s="3"/>
      <c r="V2" s="3"/>
      <c r="W2" s="3"/>
      <c r="X2" s="3"/>
      <c r="Y2" s="3"/>
    </row>
    <row r="3" spans="1:25" ht="26" customHeight="1">
      <c r="A3" s="434" t="s">
        <v>1003</v>
      </c>
      <c r="B3" s="435" t="s">
        <v>766</v>
      </c>
      <c r="C3" s="435" t="s">
        <v>1045</v>
      </c>
      <c r="D3" s="435" t="s">
        <v>1046</v>
      </c>
      <c r="E3" s="435" t="s">
        <v>1047</v>
      </c>
      <c r="F3" s="435" t="s">
        <v>1048</v>
      </c>
      <c r="G3" s="435" t="s">
        <v>1049</v>
      </c>
      <c r="H3" s="435" t="s">
        <v>1050</v>
      </c>
      <c r="I3" s="436" t="s">
        <v>63</v>
      </c>
      <c r="J3" s="3"/>
      <c r="K3" s="3"/>
      <c r="L3" s="3"/>
      <c r="M3" s="3"/>
      <c r="N3" s="3"/>
      <c r="O3" s="3"/>
      <c r="P3" s="3"/>
      <c r="Q3" s="3"/>
      <c r="R3" s="3"/>
      <c r="S3" s="3"/>
      <c r="T3" s="3"/>
      <c r="U3" s="3"/>
      <c r="V3" s="3"/>
      <c r="W3" s="3"/>
      <c r="X3" s="3"/>
      <c r="Y3" s="3"/>
    </row>
    <row r="4" spans="1:25" ht="14">
      <c r="A4" s="412">
        <v>1</v>
      </c>
      <c r="B4" s="13" t="s">
        <v>497</v>
      </c>
      <c r="C4" s="34">
        <v>2967360</v>
      </c>
      <c r="D4" s="31" t="s">
        <v>1051</v>
      </c>
      <c r="E4" s="31" t="s">
        <v>1051</v>
      </c>
      <c r="F4" s="31" t="s">
        <v>1051</v>
      </c>
      <c r="G4" s="31" t="s">
        <v>1051</v>
      </c>
      <c r="H4" s="31" t="s">
        <v>1051</v>
      </c>
      <c r="I4" s="423" t="s">
        <v>498</v>
      </c>
      <c r="J4" s="3"/>
      <c r="K4" s="3"/>
      <c r="L4" s="3"/>
      <c r="M4" s="3"/>
      <c r="N4" s="3"/>
      <c r="O4" s="3"/>
      <c r="P4" s="3"/>
      <c r="Q4" s="3"/>
      <c r="R4" s="3"/>
      <c r="S4" s="3"/>
      <c r="T4" s="3"/>
      <c r="U4" s="3"/>
      <c r="V4" s="3"/>
      <c r="W4" s="3"/>
      <c r="X4" s="3"/>
      <c r="Y4" s="3"/>
    </row>
    <row r="5" spans="1:25" ht="14">
      <c r="A5" s="412">
        <v>2</v>
      </c>
      <c r="B5" s="13" t="s">
        <v>489</v>
      </c>
      <c r="C5" s="34">
        <v>1443207</v>
      </c>
      <c r="D5" s="31" t="s">
        <v>1051</v>
      </c>
      <c r="E5" s="31" t="s">
        <v>1051</v>
      </c>
      <c r="F5" s="31" t="s">
        <v>1051</v>
      </c>
      <c r="G5" s="31" t="s">
        <v>1051</v>
      </c>
      <c r="H5" s="31" t="s">
        <v>1051</v>
      </c>
      <c r="I5" s="423" t="s">
        <v>490</v>
      </c>
      <c r="J5" s="3"/>
      <c r="K5" s="3"/>
      <c r="L5" s="3"/>
      <c r="M5" s="3"/>
      <c r="N5" s="3"/>
      <c r="O5" s="3"/>
      <c r="P5" s="3"/>
      <c r="Q5" s="3"/>
      <c r="R5" s="3"/>
      <c r="S5" s="3"/>
      <c r="T5" s="3"/>
      <c r="U5" s="3"/>
      <c r="V5" s="3"/>
      <c r="W5" s="3"/>
      <c r="X5" s="3"/>
      <c r="Y5" s="3"/>
    </row>
    <row r="6" spans="1:25" ht="14">
      <c r="A6" s="412">
        <v>3</v>
      </c>
      <c r="B6" s="13" t="s">
        <v>487</v>
      </c>
      <c r="C6" s="34">
        <v>1017699</v>
      </c>
      <c r="D6" s="31"/>
      <c r="E6" s="31" t="s">
        <v>1051</v>
      </c>
      <c r="F6" s="31" t="s">
        <v>1051</v>
      </c>
      <c r="G6" s="31"/>
      <c r="H6" s="31" t="s">
        <v>1051</v>
      </c>
      <c r="I6" s="423" t="s">
        <v>635</v>
      </c>
      <c r="J6" s="3"/>
      <c r="K6" s="3"/>
      <c r="L6" s="3"/>
      <c r="M6" s="3"/>
      <c r="N6" s="3"/>
      <c r="O6" s="3"/>
      <c r="P6" s="3"/>
      <c r="Q6" s="3"/>
      <c r="R6" s="3"/>
      <c r="S6" s="3"/>
      <c r="T6" s="3"/>
      <c r="U6" s="3"/>
      <c r="V6" s="3"/>
      <c r="W6" s="3"/>
      <c r="X6" s="3"/>
      <c r="Y6" s="3"/>
    </row>
    <row r="7" spans="1:25" ht="14">
      <c r="A7" s="412">
        <v>4</v>
      </c>
      <c r="B7" s="13" t="s">
        <v>493</v>
      </c>
      <c r="C7" s="34">
        <v>990724</v>
      </c>
      <c r="D7" s="31" t="s">
        <v>1051</v>
      </c>
      <c r="E7" s="31" t="s">
        <v>1051</v>
      </c>
      <c r="F7" s="31" t="s">
        <v>1051</v>
      </c>
      <c r="G7" s="31"/>
      <c r="H7" s="31" t="s">
        <v>1051</v>
      </c>
      <c r="I7" s="423" t="s">
        <v>494</v>
      </c>
      <c r="J7" s="3"/>
      <c r="K7" s="3"/>
      <c r="L7" s="3"/>
      <c r="M7" s="3"/>
      <c r="N7" s="3"/>
      <c r="O7" s="3"/>
      <c r="P7" s="3"/>
      <c r="Q7" s="3"/>
      <c r="R7" s="3"/>
      <c r="S7" s="3"/>
      <c r="T7" s="3"/>
      <c r="U7" s="3"/>
      <c r="V7" s="3"/>
      <c r="W7" s="3"/>
      <c r="X7" s="3"/>
      <c r="Y7" s="3"/>
    </row>
    <row r="8" spans="1:25" ht="14">
      <c r="A8" s="412">
        <v>5</v>
      </c>
      <c r="B8" s="13" t="s">
        <v>479</v>
      </c>
      <c r="C8" s="34">
        <v>731922</v>
      </c>
      <c r="D8" s="31"/>
      <c r="E8" s="31" t="s">
        <v>1051</v>
      </c>
      <c r="F8" s="31" t="s">
        <v>1051</v>
      </c>
      <c r="G8" s="31" t="s">
        <v>1051</v>
      </c>
      <c r="H8" s="31" t="s">
        <v>1051</v>
      </c>
      <c r="I8" s="423" t="s">
        <v>638</v>
      </c>
      <c r="J8" s="3"/>
      <c r="K8" s="3"/>
      <c r="L8" s="3"/>
      <c r="M8" s="3"/>
      <c r="N8" s="3"/>
      <c r="O8" s="3"/>
      <c r="P8" s="3"/>
      <c r="Q8" s="3"/>
      <c r="R8" s="3"/>
      <c r="S8" s="3"/>
      <c r="T8" s="3"/>
      <c r="U8" s="3"/>
      <c r="V8" s="3"/>
      <c r="W8" s="3"/>
      <c r="X8" s="3"/>
      <c r="Y8" s="3"/>
    </row>
    <row r="9" spans="1:25" ht="14">
      <c r="A9" s="412">
        <v>6</v>
      </c>
      <c r="B9" s="13" t="s">
        <v>495</v>
      </c>
      <c r="C9" s="34">
        <v>724314</v>
      </c>
      <c r="D9" s="31"/>
      <c r="E9" s="31" t="s">
        <v>1051</v>
      </c>
      <c r="F9" s="31" t="s">
        <v>1051</v>
      </c>
      <c r="G9" s="31" t="s">
        <v>1051</v>
      </c>
      <c r="H9" s="31" t="s">
        <v>1051</v>
      </c>
      <c r="I9" s="423" t="s">
        <v>496</v>
      </c>
      <c r="J9" s="3"/>
      <c r="K9" s="3"/>
      <c r="L9" s="3"/>
      <c r="M9" s="3"/>
      <c r="N9" s="3"/>
      <c r="O9" s="3"/>
      <c r="P9" s="3"/>
      <c r="Q9" s="3"/>
      <c r="R9" s="3"/>
      <c r="S9" s="3"/>
      <c r="T9" s="3"/>
      <c r="U9" s="3"/>
      <c r="V9" s="3"/>
      <c r="W9" s="3"/>
      <c r="X9" s="3"/>
      <c r="Y9" s="3"/>
    </row>
    <row r="10" spans="1:25" ht="14">
      <c r="A10" s="412">
        <v>7</v>
      </c>
      <c r="B10" s="13" t="s">
        <v>466</v>
      </c>
      <c r="C10" s="34">
        <v>619278</v>
      </c>
      <c r="D10" s="31"/>
      <c r="E10" s="31" t="s">
        <v>1051</v>
      </c>
      <c r="F10" s="31" t="s">
        <v>1051</v>
      </c>
      <c r="G10" s="31"/>
      <c r="H10" s="31" t="s">
        <v>1051</v>
      </c>
      <c r="I10" s="423" t="s">
        <v>467</v>
      </c>
      <c r="J10" s="3"/>
      <c r="K10" s="3"/>
      <c r="L10" s="3"/>
      <c r="M10" s="3"/>
      <c r="N10" s="3"/>
      <c r="O10" s="3"/>
      <c r="P10" s="3"/>
      <c r="Q10" s="3"/>
      <c r="R10" s="3"/>
      <c r="S10" s="3"/>
      <c r="T10" s="3"/>
      <c r="U10" s="3"/>
      <c r="V10" s="3"/>
      <c r="W10" s="3"/>
      <c r="X10" s="3"/>
      <c r="Y10" s="3"/>
    </row>
    <row r="11" spans="1:25" ht="14">
      <c r="A11" s="412">
        <v>8</v>
      </c>
      <c r="B11" s="13" t="s">
        <v>482</v>
      </c>
      <c r="C11" s="34">
        <v>480080</v>
      </c>
      <c r="D11" s="31"/>
      <c r="E11" s="31" t="s">
        <v>1051</v>
      </c>
      <c r="F11" s="31" t="s">
        <v>1051</v>
      </c>
      <c r="G11" s="31" t="s">
        <v>1051</v>
      </c>
      <c r="H11" s="31" t="s">
        <v>1051</v>
      </c>
      <c r="I11" s="423" t="s">
        <v>673</v>
      </c>
      <c r="J11" s="3"/>
      <c r="K11" s="3"/>
      <c r="L11" s="3"/>
      <c r="M11" s="3"/>
      <c r="N11" s="3"/>
      <c r="O11" s="3"/>
      <c r="P11" s="3"/>
      <c r="Q11" s="3"/>
      <c r="R11" s="3"/>
      <c r="S11" s="3"/>
      <c r="T11" s="3"/>
      <c r="U11" s="3"/>
      <c r="V11" s="3"/>
      <c r="W11" s="3"/>
      <c r="X11" s="3"/>
      <c r="Y11" s="3"/>
    </row>
    <row r="12" spans="1:25" ht="14">
      <c r="A12" s="412">
        <v>9</v>
      </c>
      <c r="B12" s="13" t="s">
        <v>476</v>
      </c>
      <c r="C12" s="34">
        <v>436569</v>
      </c>
      <c r="D12" s="31"/>
      <c r="E12" s="31" t="s">
        <v>1051</v>
      </c>
      <c r="F12" s="31" t="s">
        <v>1051</v>
      </c>
      <c r="G12" s="31" t="s">
        <v>1051</v>
      </c>
      <c r="H12" s="31" t="s">
        <v>1051</v>
      </c>
      <c r="I12" s="423" t="s">
        <v>477</v>
      </c>
      <c r="J12" s="3"/>
      <c r="K12" s="3"/>
      <c r="L12" s="3"/>
      <c r="M12" s="3"/>
      <c r="N12" s="3"/>
      <c r="O12" s="3"/>
      <c r="P12" s="3"/>
      <c r="Q12" s="3"/>
      <c r="R12" s="3"/>
      <c r="S12" s="3"/>
      <c r="T12" s="3"/>
      <c r="U12" s="3"/>
      <c r="V12" s="3"/>
      <c r="W12" s="3"/>
      <c r="X12" s="3"/>
      <c r="Y12" s="3"/>
    </row>
    <row r="13" spans="1:25" ht="14">
      <c r="A13" s="412">
        <v>10</v>
      </c>
      <c r="B13" s="13" t="s">
        <v>485</v>
      </c>
      <c r="C13" s="34">
        <v>370707</v>
      </c>
      <c r="D13" s="31"/>
      <c r="E13" s="31" t="s">
        <v>1051</v>
      </c>
      <c r="F13" s="31" t="s">
        <v>1051</v>
      </c>
      <c r="G13" s="31" t="s">
        <v>1051</v>
      </c>
      <c r="H13" s="31" t="s">
        <v>1051</v>
      </c>
      <c r="I13" s="423" t="s">
        <v>486</v>
      </c>
      <c r="J13" s="3"/>
      <c r="K13" s="3"/>
      <c r="L13" s="3"/>
      <c r="M13" s="3"/>
      <c r="N13" s="3"/>
      <c r="O13" s="3"/>
      <c r="P13" s="3"/>
      <c r="Q13" s="3"/>
      <c r="R13" s="3"/>
      <c r="S13" s="3"/>
      <c r="T13" s="3"/>
      <c r="U13" s="3"/>
      <c r="V13" s="3"/>
      <c r="W13" s="3"/>
      <c r="X13" s="3"/>
      <c r="Y13" s="3"/>
    </row>
    <row r="14" spans="1:25" ht="14">
      <c r="A14" s="412">
        <v>11</v>
      </c>
      <c r="B14" s="13" t="s">
        <v>651</v>
      </c>
      <c r="C14" s="34">
        <v>286958</v>
      </c>
      <c r="D14" s="31"/>
      <c r="E14" s="31"/>
      <c r="F14" s="31" t="s">
        <v>1051</v>
      </c>
      <c r="G14" s="31"/>
      <c r="H14" s="31" t="s">
        <v>1051</v>
      </c>
      <c r="I14" s="423" t="s">
        <v>652</v>
      </c>
      <c r="J14" s="3"/>
      <c r="K14" s="3"/>
      <c r="L14" s="3"/>
      <c r="M14" s="3"/>
      <c r="N14" s="3"/>
      <c r="O14" s="3"/>
      <c r="P14" s="3"/>
      <c r="Q14" s="3"/>
      <c r="R14" s="3"/>
      <c r="S14" s="3"/>
      <c r="T14" s="3"/>
      <c r="U14" s="3"/>
      <c r="V14" s="3"/>
      <c r="W14" s="3"/>
      <c r="X14" s="3"/>
      <c r="Y14" s="3"/>
    </row>
    <row r="15" spans="1:25" ht="14">
      <c r="A15" s="412">
        <v>12</v>
      </c>
      <c r="B15" s="13" t="s">
        <v>662</v>
      </c>
      <c r="C15" s="34">
        <v>286899</v>
      </c>
      <c r="D15" s="31"/>
      <c r="E15" s="31"/>
      <c r="F15" s="31" t="s">
        <v>1051</v>
      </c>
      <c r="G15" s="31" t="s">
        <v>1051</v>
      </c>
      <c r="H15" s="31" t="s">
        <v>1051</v>
      </c>
      <c r="I15" s="423" t="s">
        <v>663</v>
      </c>
      <c r="J15" s="3"/>
      <c r="K15" s="3"/>
      <c r="L15" s="3"/>
      <c r="M15" s="3"/>
      <c r="N15" s="3"/>
      <c r="O15" s="3"/>
      <c r="P15" s="3"/>
      <c r="Q15" s="3"/>
      <c r="R15" s="3"/>
      <c r="S15" s="3"/>
      <c r="T15" s="3"/>
      <c r="U15" s="3"/>
      <c r="V15" s="3"/>
      <c r="W15" s="3"/>
      <c r="X15" s="3"/>
      <c r="Y15" s="3"/>
    </row>
    <row r="16" spans="1:25" ht="14">
      <c r="A16" s="412">
        <v>13</v>
      </c>
      <c r="B16" s="13" t="s">
        <v>659</v>
      </c>
      <c r="C16" s="34">
        <v>286649</v>
      </c>
      <c r="D16" s="31"/>
      <c r="E16" s="31"/>
      <c r="F16" s="31" t="s">
        <v>1051</v>
      </c>
      <c r="G16" s="31" t="s">
        <v>1051</v>
      </c>
      <c r="H16" s="31" t="s">
        <v>1051</v>
      </c>
      <c r="I16" s="423" t="s">
        <v>660</v>
      </c>
      <c r="J16" s="3"/>
      <c r="K16" s="3"/>
      <c r="L16" s="3"/>
      <c r="M16" s="3"/>
      <c r="N16" s="3"/>
      <c r="O16" s="3"/>
      <c r="P16" s="3"/>
      <c r="Q16" s="3"/>
      <c r="R16" s="3"/>
      <c r="S16" s="3"/>
      <c r="T16" s="3"/>
      <c r="U16" s="3"/>
      <c r="V16" s="3"/>
      <c r="W16" s="3"/>
      <c r="X16" s="3"/>
      <c r="Y16" s="3"/>
    </row>
    <row r="17" spans="1:25" ht="14">
      <c r="A17" s="412">
        <v>14</v>
      </c>
      <c r="B17" s="13" t="s">
        <v>664</v>
      </c>
      <c r="C17" s="34">
        <v>274672</v>
      </c>
      <c r="D17" s="31"/>
      <c r="E17" s="31"/>
      <c r="F17" s="31" t="s">
        <v>1051</v>
      </c>
      <c r="G17" s="31"/>
      <c r="H17" s="31" t="s">
        <v>1051</v>
      </c>
      <c r="I17" s="423" t="s">
        <v>665</v>
      </c>
      <c r="J17" s="3"/>
      <c r="K17" s="3"/>
      <c r="L17" s="3"/>
      <c r="M17" s="3"/>
      <c r="N17" s="3"/>
      <c r="O17" s="3"/>
      <c r="P17" s="3"/>
      <c r="Q17" s="3"/>
      <c r="R17" s="3"/>
      <c r="S17" s="3"/>
      <c r="T17" s="3"/>
      <c r="U17" s="3"/>
      <c r="V17" s="3"/>
      <c r="W17" s="3"/>
      <c r="X17" s="3"/>
      <c r="Y17" s="3"/>
    </row>
    <row r="18" spans="1:25" ht="14">
      <c r="A18" s="412">
        <v>15</v>
      </c>
      <c r="B18" s="13" t="s">
        <v>683</v>
      </c>
      <c r="C18" s="34">
        <v>273713</v>
      </c>
      <c r="D18" s="31"/>
      <c r="E18" s="31"/>
      <c r="F18" s="31" t="s">
        <v>1051</v>
      </c>
      <c r="G18" s="31" t="s">
        <v>1051</v>
      </c>
      <c r="H18" s="31" t="s">
        <v>1051</v>
      </c>
      <c r="I18" s="423" t="s">
        <v>684</v>
      </c>
      <c r="J18" s="3"/>
      <c r="K18" s="3"/>
      <c r="L18" s="3"/>
      <c r="M18" s="3"/>
      <c r="N18" s="3"/>
      <c r="O18" s="3"/>
      <c r="P18" s="3"/>
      <c r="Q18" s="3"/>
      <c r="R18" s="3"/>
      <c r="S18" s="3"/>
      <c r="T18" s="3"/>
      <c r="U18" s="3"/>
      <c r="V18" s="3"/>
      <c r="W18" s="3"/>
      <c r="X18" s="3"/>
      <c r="Y18" s="3"/>
    </row>
    <row r="19" spans="1:25" ht="14">
      <c r="A19" s="412">
        <v>16</v>
      </c>
      <c r="B19" s="13" t="s">
        <v>631</v>
      </c>
      <c r="C19" s="34">
        <v>267060</v>
      </c>
      <c r="D19" s="31"/>
      <c r="E19" s="31"/>
      <c r="F19" s="31" t="s">
        <v>1051</v>
      </c>
      <c r="G19" s="31" t="s">
        <v>1051</v>
      </c>
      <c r="H19" s="31" t="s">
        <v>1051</v>
      </c>
      <c r="I19" s="423" t="s">
        <v>632</v>
      </c>
      <c r="J19" s="3"/>
      <c r="K19" s="3"/>
      <c r="L19" s="3"/>
      <c r="M19" s="3"/>
      <c r="N19" s="3"/>
      <c r="O19" s="3"/>
      <c r="P19" s="3"/>
      <c r="Q19" s="3"/>
      <c r="R19" s="3"/>
      <c r="S19" s="3"/>
      <c r="T19" s="3"/>
      <c r="U19" s="3"/>
      <c r="V19" s="3"/>
      <c r="W19" s="3"/>
      <c r="X19" s="3"/>
      <c r="Y19" s="3"/>
    </row>
    <row r="20" spans="1:25" ht="14">
      <c r="A20" s="412">
        <v>17</v>
      </c>
      <c r="B20" s="13" t="s">
        <v>491</v>
      </c>
      <c r="C20" s="34">
        <v>263318</v>
      </c>
      <c r="D20" s="31"/>
      <c r="E20" s="31" t="s">
        <v>1051</v>
      </c>
      <c r="F20" s="31" t="s">
        <v>1051</v>
      </c>
      <c r="G20" s="31" t="s">
        <v>1051</v>
      </c>
      <c r="H20" s="31" t="s">
        <v>1051</v>
      </c>
      <c r="I20" s="423" t="s">
        <v>492</v>
      </c>
      <c r="J20" s="3"/>
      <c r="K20" s="3"/>
      <c r="L20" s="3"/>
      <c r="M20" s="3"/>
      <c r="N20" s="3"/>
      <c r="O20" s="3"/>
      <c r="P20" s="3"/>
      <c r="Q20" s="3"/>
      <c r="R20" s="3"/>
      <c r="S20" s="3"/>
      <c r="T20" s="3"/>
      <c r="U20" s="3"/>
      <c r="V20" s="3"/>
      <c r="W20" s="3"/>
      <c r="X20" s="3"/>
      <c r="Y20" s="3"/>
    </row>
    <row r="21" spans="1:25" ht="14">
      <c r="A21" s="412">
        <v>18</v>
      </c>
      <c r="B21" s="13" t="s">
        <v>670</v>
      </c>
      <c r="C21" s="34">
        <v>262119</v>
      </c>
      <c r="D21" s="31"/>
      <c r="E21" s="31"/>
      <c r="F21" s="31" t="s">
        <v>1051</v>
      </c>
      <c r="G21" s="31" t="s">
        <v>1051</v>
      </c>
      <c r="H21" s="31" t="s">
        <v>1051</v>
      </c>
      <c r="I21" s="423" t="s">
        <v>671</v>
      </c>
      <c r="J21" s="3"/>
      <c r="K21" s="3"/>
      <c r="L21" s="3"/>
      <c r="M21" s="3"/>
      <c r="N21" s="3"/>
      <c r="O21" s="3"/>
      <c r="P21" s="3"/>
      <c r="Q21" s="3"/>
      <c r="R21" s="3"/>
      <c r="S21" s="3"/>
      <c r="T21" s="3"/>
      <c r="U21" s="3"/>
      <c r="V21" s="3"/>
      <c r="W21" s="3"/>
      <c r="X21" s="3"/>
      <c r="Y21" s="3"/>
    </row>
    <row r="22" spans="1:25" ht="14">
      <c r="A22" s="412">
        <v>19</v>
      </c>
      <c r="B22" s="13" t="s">
        <v>695</v>
      </c>
      <c r="C22" s="34">
        <v>246003</v>
      </c>
      <c r="D22" s="31"/>
      <c r="E22" s="31"/>
      <c r="F22" s="31" t="s">
        <v>1051</v>
      </c>
      <c r="G22" s="31"/>
      <c r="H22" s="31" t="s">
        <v>1051</v>
      </c>
      <c r="I22" s="423" t="s">
        <v>696</v>
      </c>
      <c r="J22" s="3"/>
      <c r="K22" s="3"/>
      <c r="L22" s="3"/>
      <c r="M22" s="3"/>
      <c r="N22" s="3"/>
      <c r="O22" s="3"/>
      <c r="P22" s="3"/>
      <c r="Q22" s="3"/>
      <c r="R22" s="3"/>
      <c r="S22" s="3"/>
      <c r="T22" s="3"/>
      <c r="U22" s="3"/>
      <c r="V22" s="3"/>
      <c r="W22" s="3"/>
      <c r="X22" s="3"/>
      <c r="Y22" s="3"/>
    </row>
    <row r="23" spans="1:25" ht="14">
      <c r="A23" s="412">
        <v>20</v>
      </c>
      <c r="B23" s="310" t="s">
        <v>712</v>
      </c>
      <c r="C23" s="34">
        <v>237686</v>
      </c>
      <c r="D23" s="31"/>
      <c r="E23" s="31"/>
      <c r="F23" s="31" t="s">
        <v>1051</v>
      </c>
      <c r="G23" s="31" t="s">
        <v>1051</v>
      </c>
      <c r="H23" s="31" t="s">
        <v>1051</v>
      </c>
      <c r="I23" s="423" t="s">
        <v>713</v>
      </c>
      <c r="J23" s="3"/>
      <c r="K23" s="3"/>
      <c r="L23" s="3"/>
      <c r="M23" s="3"/>
      <c r="N23" s="3"/>
      <c r="O23" s="3"/>
      <c r="P23" s="3"/>
      <c r="Q23" s="3"/>
      <c r="R23" s="3"/>
      <c r="S23" s="3"/>
      <c r="T23" s="3"/>
      <c r="U23" s="3"/>
      <c r="V23" s="3"/>
      <c r="W23" s="3"/>
      <c r="X23" s="3"/>
      <c r="Y23" s="3"/>
    </row>
    <row r="24" spans="1:25" ht="14">
      <c r="A24" s="412">
        <v>21</v>
      </c>
      <c r="B24" s="13" t="s">
        <v>767</v>
      </c>
      <c r="C24" s="34">
        <v>231915</v>
      </c>
      <c r="D24" s="31"/>
      <c r="E24" s="31" t="s">
        <v>1051</v>
      </c>
      <c r="F24" s="31"/>
      <c r="G24" s="31"/>
      <c r="H24" s="31" t="s">
        <v>1051</v>
      </c>
      <c r="I24" s="423" t="s">
        <v>768</v>
      </c>
      <c r="J24" s="3"/>
      <c r="K24" s="3"/>
      <c r="L24" s="3"/>
      <c r="M24" s="3"/>
      <c r="N24" s="3"/>
      <c r="O24" s="3"/>
      <c r="P24" s="3"/>
      <c r="Q24" s="3"/>
      <c r="R24" s="3"/>
      <c r="S24" s="3"/>
      <c r="T24" s="3"/>
      <c r="U24" s="3"/>
      <c r="V24" s="3"/>
      <c r="W24" s="3"/>
      <c r="X24" s="3"/>
      <c r="Y24" s="3"/>
    </row>
    <row r="25" spans="1:25" ht="14">
      <c r="A25" s="412">
        <v>22</v>
      </c>
      <c r="B25" s="13" t="s">
        <v>674</v>
      </c>
      <c r="C25" s="34">
        <v>225339</v>
      </c>
      <c r="D25" s="31"/>
      <c r="E25" s="31"/>
      <c r="F25" s="31" t="s">
        <v>1051</v>
      </c>
      <c r="G25" s="31" t="s">
        <v>1051</v>
      </c>
      <c r="H25" s="31" t="s">
        <v>1051</v>
      </c>
      <c r="I25" s="423" t="s">
        <v>675</v>
      </c>
      <c r="J25" s="3"/>
      <c r="K25" s="3"/>
      <c r="L25" s="3"/>
      <c r="M25" s="3"/>
      <c r="N25" s="3"/>
      <c r="O25" s="3"/>
      <c r="P25" s="3"/>
      <c r="Q25" s="3"/>
      <c r="R25" s="3"/>
      <c r="S25" s="3"/>
      <c r="T25" s="3"/>
      <c r="U25" s="3"/>
      <c r="V25" s="3"/>
      <c r="W25" s="3"/>
      <c r="X25" s="3"/>
      <c r="Y25" s="3"/>
    </row>
    <row r="26" spans="1:25" ht="14">
      <c r="A26" s="412">
        <v>23</v>
      </c>
      <c r="B26" s="13" t="s">
        <v>697</v>
      </c>
      <c r="C26" s="34">
        <v>223462</v>
      </c>
      <c r="D26" s="31"/>
      <c r="E26" s="31"/>
      <c r="F26" s="31" t="s">
        <v>1051</v>
      </c>
      <c r="G26" s="31" t="s">
        <v>1051</v>
      </c>
      <c r="H26" s="31" t="s">
        <v>1051</v>
      </c>
      <c r="I26" s="423" t="s">
        <v>698</v>
      </c>
      <c r="J26" s="3"/>
      <c r="K26" s="3"/>
      <c r="L26" s="3"/>
      <c r="M26" s="3"/>
      <c r="N26" s="3"/>
      <c r="O26" s="3"/>
      <c r="P26" s="3"/>
      <c r="Q26" s="3"/>
      <c r="R26" s="3"/>
      <c r="S26" s="3"/>
      <c r="T26" s="3"/>
      <c r="U26" s="3"/>
      <c r="V26" s="3"/>
      <c r="W26" s="3"/>
      <c r="X26" s="3"/>
      <c r="Y26" s="3"/>
    </row>
    <row r="27" spans="1:25" ht="14">
      <c r="A27" s="412">
        <v>24</v>
      </c>
      <c r="B27" s="13" t="s">
        <v>667</v>
      </c>
      <c r="C27" s="34">
        <v>219022</v>
      </c>
      <c r="D27" s="31"/>
      <c r="E27" s="31"/>
      <c r="F27" s="31" t="s">
        <v>1051</v>
      </c>
      <c r="G27" s="31" t="s">
        <v>1051</v>
      </c>
      <c r="H27" s="31" t="s">
        <v>1051</v>
      </c>
      <c r="I27" s="423" t="s">
        <v>668</v>
      </c>
      <c r="J27" s="3"/>
      <c r="K27" s="3"/>
      <c r="L27" s="3"/>
      <c r="M27" s="3"/>
      <c r="N27" s="3"/>
      <c r="O27" s="3"/>
      <c r="P27" s="3"/>
      <c r="Q27" s="3"/>
      <c r="R27" s="3"/>
      <c r="S27" s="3"/>
      <c r="T27" s="3"/>
      <c r="U27" s="3"/>
      <c r="V27" s="3"/>
      <c r="W27" s="3"/>
      <c r="X27" s="3"/>
      <c r="Y27" s="3"/>
    </row>
    <row r="28" spans="1:25" ht="14">
      <c r="A28" s="412">
        <v>25</v>
      </c>
      <c r="B28" s="13" t="s">
        <v>691</v>
      </c>
      <c r="C28" s="34">
        <v>217315</v>
      </c>
      <c r="D28" s="31"/>
      <c r="E28" s="31"/>
      <c r="F28" s="31" t="s">
        <v>1051</v>
      </c>
      <c r="G28" s="31"/>
      <c r="H28" s="31" t="s">
        <v>1051</v>
      </c>
      <c r="I28" s="423" t="s">
        <v>692</v>
      </c>
      <c r="J28" s="3"/>
      <c r="K28" s="3"/>
      <c r="L28" s="3"/>
      <c r="M28" s="3"/>
      <c r="N28" s="3"/>
      <c r="O28" s="3"/>
      <c r="P28" s="3"/>
      <c r="Q28" s="3"/>
      <c r="R28" s="3"/>
      <c r="S28" s="3"/>
      <c r="T28" s="3"/>
      <c r="U28" s="3"/>
      <c r="V28" s="3"/>
      <c r="W28" s="3"/>
      <c r="X28" s="3"/>
      <c r="Y28" s="3"/>
    </row>
    <row r="29" spans="1:25" ht="14">
      <c r="A29" s="412">
        <v>26</v>
      </c>
      <c r="B29" s="13" t="s">
        <v>706</v>
      </c>
      <c r="C29" s="34">
        <v>209238</v>
      </c>
      <c r="D29" s="31"/>
      <c r="E29" s="31"/>
      <c r="F29" s="31" t="s">
        <v>1051</v>
      </c>
      <c r="G29" s="31"/>
      <c r="H29" s="31" t="s">
        <v>1051</v>
      </c>
      <c r="I29" s="423" t="s">
        <v>707</v>
      </c>
      <c r="J29" s="3"/>
      <c r="K29" s="3"/>
      <c r="L29" s="3"/>
      <c r="M29" s="3"/>
      <c r="N29" s="3"/>
      <c r="O29" s="3"/>
      <c r="P29" s="3"/>
      <c r="Q29" s="3"/>
      <c r="R29" s="3"/>
      <c r="S29" s="3"/>
      <c r="T29" s="3"/>
      <c r="U29" s="3"/>
      <c r="V29" s="3"/>
      <c r="W29" s="3"/>
      <c r="X29" s="3"/>
      <c r="Y29" s="3"/>
    </row>
    <row r="30" spans="1:25" ht="14">
      <c r="A30" s="412">
        <v>27</v>
      </c>
      <c r="B30" s="13" t="s">
        <v>685</v>
      </c>
      <c r="C30" s="34">
        <v>152120</v>
      </c>
      <c r="D30" s="31"/>
      <c r="E30" s="31"/>
      <c r="F30" s="31" t="s">
        <v>1051</v>
      </c>
      <c r="G30" s="31"/>
      <c r="H30" s="31" t="s">
        <v>1051</v>
      </c>
      <c r="I30" s="423" t="s">
        <v>686</v>
      </c>
      <c r="J30" s="3"/>
      <c r="K30" s="3"/>
      <c r="L30" s="3"/>
      <c r="M30" s="3"/>
      <c r="N30" s="3"/>
      <c r="O30" s="3"/>
      <c r="P30" s="3"/>
      <c r="Q30" s="3"/>
      <c r="R30" s="3"/>
      <c r="S30" s="3"/>
      <c r="T30" s="3"/>
      <c r="U30" s="3"/>
      <c r="V30" s="3"/>
      <c r="W30" s="3"/>
      <c r="X30" s="3"/>
      <c r="Y30" s="3"/>
    </row>
    <row r="31" spans="1:25" ht="14">
      <c r="A31" s="412">
        <v>28</v>
      </c>
      <c r="B31" s="13" t="s">
        <v>769</v>
      </c>
      <c r="C31" s="34">
        <v>115512</v>
      </c>
      <c r="D31" s="31"/>
      <c r="E31" s="31"/>
      <c r="F31" s="31"/>
      <c r="G31" s="31" t="s">
        <v>1051</v>
      </c>
      <c r="H31" s="31" t="s">
        <v>1051</v>
      </c>
      <c r="I31" s="423" t="s">
        <v>770</v>
      </c>
      <c r="J31" s="3"/>
      <c r="K31" s="3"/>
      <c r="L31" s="3"/>
      <c r="M31" s="3"/>
      <c r="N31" s="3"/>
      <c r="O31" s="3"/>
      <c r="P31" s="3"/>
      <c r="Q31" s="3"/>
      <c r="R31" s="3"/>
      <c r="S31" s="3"/>
      <c r="T31" s="3"/>
      <c r="U31" s="3"/>
      <c r="V31" s="3"/>
      <c r="W31" s="3"/>
      <c r="X31" s="3"/>
      <c r="Y31" s="3"/>
    </row>
    <row r="32" spans="1:25" ht="14">
      <c r="A32" s="412">
        <v>29</v>
      </c>
      <c r="B32" s="13" t="s">
        <v>771</v>
      </c>
      <c r="C32" s="34">
        <v>108363</v>
      </c>
      <c r="D32" s="31"/>
      <c r="E32" s="31"/>
      <c r="F32" s="31" t="s">
        <v>1051</v>
      </c>
      <c r="G32" s="31"/>
      <c r="H32" s="31" t="s">
        <v>1051</v>
      </c>
      <c r="I32" s="423" t="s">
        <v>701</v>
      </c>
      <c r="J32" s="3"/>
      <c r="K32" s="3"/>
      <c r="L32" s="3"/>
      <c r="M32" s="3"/>
      <c r="N32" s="3"/>
      <c r="O32" s="3"/>
      <c r="P32" s="3"/>
      <c r="Q32" s="3"/>
      <c r="R32" s="3"/>
      <c r="S32" s="3"/>
      <c r="T32" s="3"/>
      <c r="U32" s="3"/>
      <c r="V32" s="3"/>
      <c r="W32" s="3"/>
      <c r="X32" s="3"/>
      <c r="Y32" s="3"/>
    </row>
    <row r="33" spans="1:25" ht="14">
      <c r="A33" s="412">
        <v>30</v>
      </c>
      <c r="B33" s="13" t="s">
        <v>772</v>
      </c>
      <c r="C33" s="34">
        <v>102396</v>
      </c>
      <c r="D33" s="31"/>
      <c r="E33" s="31"/>
      <c r="F33" s="31" t="s">
        <v>1051</v>
      </c>
      <c r="G33" s="31"/>
      <c r="H33" s="31" t="s">
        <v>1051</v>
      </c>
      <c r="I33" s="423" t="s">
        <v>773</v>
      </c>
      <c r="J33" s="3"/>
      <c r="K33" s="3"/>
      <c r="L33" s="3"/>
      <c r="M33" s="3"/>
      <c r="N33" s="3"/>
      <c r="O33" s="3"/>
      <c r="P33" s="3"/>
      <c r="Q33" s="3"/>
      <c r="R33" s="3"/>
      <c r="S33" s="3"/>
      <c r="T33" s="3"/>
      <c r="U33" s="3"/>
      <c r="V33" s="3"/>
      <c r="W33" s="3"/>
      <c r="X33" s="3"/>
      <c r="Y33" s="3"/>
    </row>
    <row r="34" spans="1:25" ht="14">
      <c r="A34" s="412">
        <v>31</v>
      </c>
      <c r="B34" s="13" t="s">
        <v>688</v>
      </c>
      <c r="C34" s="34">
        <v>96161</v>
      </c>
      <c r="D34" s="31"/>
      <c r="E34" s="31"/>
      <c r="F34" s="31" t="s">
        <v>1051</v>
      </c>
      <c r="G34" s="31"/>
      <c r="H34" s="31" t="s">
        <v>1051</v>
      </c>
      <c r="I34" s="423" t="s">
        <v>689</v>
      </c>
      <c r="J34" s="3"/>
      <c r="K34" s="3"/>
      <c r="L34" s="3"/>
      <c r="M34" s="3"/>
      <c r="N34" s="3"/>
      <c r="O34" s="3"/>
      <c r="P34" s="3"/>
      <c r="Q34" s="3"/>
      <c r="R34" s="3"/>
      <c r="S34" s="3"/>
      <c r="T34" s="3"/>
      <c r="U34" s="3"/>
      <c r="V34" s="3"/>
      <c r="W34" s="3"/>
      <c r="X34" s="3"/>
      <c r="Y34" s="3"/>
    </row>
    <row r="35" spans="1:25" ht="14">
      <c r="A35" s="412">
        <v>32</v>
      </c>
      <c r="B35" s="13" t="s">
        <v>468</v>
      </c>
      <c r="C35" s="34">
        <v>85603</v>
      </c>
      <c r="D35" s="31"/>
      <c r="E35" s="31" t="s">
        <v>1051</v>
      </c>
      <c r="F35" s="31"/>
      <c r="G35" s="31"/>
      <c r="H35" s="31" t="s">
        <v>1051</v>
      </c>
      <c r="I35" s="423" t="s">
        <v>469</v>
      </c>
      <c r="J35" s="3"/>
      <c r="K35" s="3"/>
      <c r="L35" s="3"/>
      <c r="M35" s="3"/>
      <c r="N35" s="3"/>
      <c r="O35" s="3"/>
      <c r="P35" s="3"/>
      <c r="Q35" s="3"/>
      <c r="R35" s="3"/>
      <c r="S35" s="3"/>
      <c r="T35" s="3"/>
      <c r="U35" s="3"/>
      <c r="V35" s="3"/>
      <c r="W35" s="3"/>
      <c r="X35" s="3"/>
      <c r="Y35" s="3"/>
    </row>
    <row r="36" spans="1:25" ht="14">
      <c r="A36" s="412">
        <v>33</v>
      </c>
      <c r="B36" s="13" t="s">
        <v>676</v>
      </c>
      <c r="C36" s="34">
        <v>73212</v>
      </c>
      <c r="D36" s="31"/>
      <c r="E36" s="31"/>
      <c r="F36" s="31" t="s">
        <v>1051</v>
      </c>
      <c r="G36" s="31"/>
      <c r="H36" s="31" t="s">
        <v>1051</v>
      </c>
      <c r="I36" s="423" t="s">
        <v>677</v>
      </c>
      <c r="J36" s="3"/>
      <c r="K36" s="3"/>
      <c r="L36" s="3"/>
      <c r="M36" s="3"/>
      <c r="N36" s="3"/>
      <c r="O36" s="3"/>
      <c r="P36" s="3"/>
      <c r="Q36" s="3"/>
      <c r="R36" s="3"/>
      <c r="S36" s="3"/>
      <c r="T36" s="3"/>
      <c r="U36" s="3"/>
      <c r="V36" s="3"/>
      <c r="W36" s="3"/>
      <c r="X36" s="3"/>
      <c r="Y36" s="3"/>
    </row>
    <row r="37" spans="1:25" ht="14">
      <c r="A37" s="412">
        <v>34</v>
      </c>
      <c r="B37" s="13" t="s">
        <v>470</v>
      </c>
      <c r="C37" s="34">
        <v>55984</v>
      </c>
      <c r="D37" s="31"/>
      <c r="E37" s="31" t="s">
        <v>1051</v>
      </c>
      <c r="F37" s="31"/>
      <c r="G37" s="31"/>
      <c r="H37" s="31" t="s">
        <v>1051</v>
      </c>
      <c r="I37" s="423" t="s">
        <v>471</v>
      </c>
      <c r="J37" s="3"/>
      <c r="K37" s="3"/>
      <c r="L37" s="3"/>
      <c r="M37" s="3"/>
      <c r="N37" s="3"/>
      <c r="O37" s="3"/>
      <c r="P37" s="3"/>
      <c r="Q37" s="3"/>
      <c r="R37" s="3"/>
      <c r="S37" s="3"/>
      <c r="T37" s="3"/>
      <c r="U37" s="3"/>
      <c r="V37" s="3"/>
      <c r="W37" s="3"/>
      <c r="X37" s="3"/>
      <c r="Y37" s="3"/>
    </row>
    <row r="38" spans="1:25" ht="14">
      <c r="A38" s="412">
        <v>35</v>
      </c>
      <c r="B38" s="35" t="s">
        <v>480</v>
      </c>
      <c r="C38" s="36">
        <v>949825</v>
      </c>
      <c r="D38" s="37"/>
      <c r="E38" s="37" t="s">
        <v>1051</v>
      </c>
      <c r="F38" s="37" t="s">
        <v>1051</v>
      </c>
      <c r="G38" s="37" t="s">
        <v>1051</v>
      </c>
      <c r="H38" s="37"/>
      <c r="I38" s="432" t="s">
        <v>481</v>
      </c>
      <c r="J38" s="3"/>
      <c r="K38" s="3"/>
      <c r="L38" s="3"/>
      <c r="M38" s="3"/>
      <c r="N38" s="3"/>
      <c r="O38" s="3"/>
      <c r="P38" s="3"/>
      <c r="Q38" s="3"/>
      <c r="R38" s="3"/>
      <c r="S38" s="3"/>
      <c r="T38" s="3"/>
      <c r="U38" s="3"/>
      <c r="V38" s="3"/>
      <c r="W38" s="3"/>
      <c r="X38" s="3"/>
      <c r="Y38" s="3"/>
    </row>
    <row r="39" spans="1:25" ht="14">
      <c r="A39" s="412">
        <v>36</v>
      </c>
      <c r="B39" s="35" t="s">
        <v>679</v>
      </c>
      <c r="C39" s="36">
        <v>351820</v>
      </c>
      <c r="D39" s="37"/>
      <c r="E39" s="37"/>
      <c r="F39" s="37" t="s">
        <v>1051</v>
      </c>
      <c r="G39" s="37"/>
      <c r="H39" s="37"/>
      <c r="I39" s="432" t="s">
        <v>680</v>
      </c>
      <c r="J39" s="3"/>
      <c r="K39" s="3"/>
      <c r="L39" s="3"/>
      <c r="M39" s="3"/>
      <c r="N39" s="3"/>
      <c r="O39" s="3"/>
      <c r="P39" s="3"/>
      <c r="Q39" s="3"/>
      <c r="R39" s="3"/>
      <c r="S39" s="3"/>
      <c r="T39" s="3"/>
      <c r="U39" s="3"/>
      <c r="V39" s="3"/>
      <c r="W39" s="3"/>
      <c r="X39" s="3"/>
      <c r="Y39" s="3"/>
    </row>
    <row r="40" spans="1:25" ht="14">
      <c r="A40" s="412">
        <v>37</v>
      </c>
      <c r="B40" s="35" t="s">
        <v>640</v>
      </c>
      <c r="C40" s="36">
        <v>344853</v>
      </c>
      <c r="D40" s="37"/>
      <c r="E40" s="37"/>
      <c r="F40" s="37" t="s">
        <v>1051</v>
      </c>
      <c r="G40" s="37"/>
      <c r="H40" s="37"/>
      <c r="I40" s="432" t="s">
        <v>641</v>
      </c>
      <c r="J40" s="3"/>
      <c r="K40" s="3"/>
      <c r="L40" s="3"/>
      <c r="M40" s="3"/>
      <c r="N40" s="3"/>
      <c r="O40" s="3"/>
      <c r="P40" s="3"/>
      <c r="Q40" s="3"/>
      <c r="R40" s="3"/>
      <c r="S40" s="3"/>
      <c r="T40" s="3"/>
      <c r="U40" s="3"/>
      <c r="V40" s="3"/>
      <c r="W40" s="3"/>
      <c r="X40" s="3"/>
      <c r="Y40" s="3"/>
    </row>
    <row r="41" spans="1:25" ht="14">
      <c r="A41" s="412">
        <v>38</v>
      </c>
      <c r="B41" s="35" t="s">
        <v>646</v>
      </c>
      <c r="C41" s="36">
        <v>338319</v>
      </c>
      <c r="D41" s="37"/>
      <c r="E41" s="37"/>
      <c r="F41" s="37" t="s">
        <v>1051</v>
      </c>
      <c r="G41" s="37"/>
      <c r="H41" s="37"/>
      <c r="I41" s="432" t="s">
        <v>647</v>
      </c>
      <c r="J41" s="3"/>
      <c r="K41" s="3"/>
      <c r="L41" s="3"/>
      <c r="M41" s="3"/>
      <c r="N41" s="3"/>
      <c r="O41" s="3"/>
      <c r="P41" s="3"/>
      <c r="Q41" s="3"/>
      <c r="R41" s="3"/>
      <c r="S41" s="3"/>
      <c r="T41" s="3"/>
      <c r="U41" s="3"/>
      <c r="V41" s="3"/>
      <c r="W41" s="3"/>
      <c r="X41" s="3"/>
      <c r="Y41" s="3"/>
    </row>
    <row r="42" spans="1:25" ht="14">
      <c r="A42" s="412">
        <v>39</v>
      </c>
      <c r="B42" s="35" t="s">
        <v>474</v>
      </c>
      <c r="C42" s="36">
        <v>254416</v>
      </c>
      <c r="D42" s="37"/>
      <c r="E42" s="37" t="s">
        <v>1051</v>
      </c>
      <c r="F42" s="37" t="s">
        <v>1051</v>
      </c>
      <c r="G42" s="37"/>
      <c r="H42" s="37"/>
      <c r="I42" s="432" t="s">
        <v>693</v>
      </c>
      <c r="J42" s="3"/>
      <c r="K42" s="3"/>
      <c r="L42" s="3"/>
      <c r="M42" s="3"/>
      <c r="N42" s="3"/>
      <c r="O42" s="3"/>
      <c r="P42" s="3"/>
      <c r="Q42" s="3"/>
      <c r="R42" s="3"/>
      <c r="S42" s="3"/>
      <c r="T42" s="3"/>
      <c r="U42" s="3"/>
      <c r="V42" s="3"/>
      <c r="W42" s="3"/>
      <c r="X42" s="3"/>
      <c r="Y42" s="3"/>
    </row>
    <row r="43" spans="1:25" ht="60">
      <c r="A43" s="412">
        <v>40</v>
      </c>
      <c r="B43" s="38" t="s">
        <v>774</v>
      </c>
      <c r="C43" s="36"/>
      <c r="D43" s="37"/>
      <c r="E43" s="37"/>
      <c r="F43" s="37" t="s">
        <v>1051</v>
      </c>
      <c r="G43" s="37"/>
      <c r="H43" s="37"/>
      <c r="I43" s="433" t="s">
        <v>775</v>
      </c>
      <c r="J43" s="3"/>
      <c r="K43" s="3"/>
      <c r="L43" s="3"/>
      <c r="M43" s="3"/>
      <c r="N43" s="3"/>
      <c r="O43" s="3"/>
      <c r="P43" s="3"/>
      <c r="Q43" s="3"/>
      <c r="R43" s="3"/>
      <c r="S43" s="3"/>
      <c r="T43" s="3"/>
      <c r="U43" s="3"/>
      <c r="V43" s="3"/>
      <c r="W43" s="3"/>
      <c r="X43" s="3"/>
      <c r="Y43" s="3"/>
    </row>
    <row r="44" spans="1:25" ht="14">
      <c r="A44" s="412">
        <v>41</v>
      </c>
      <c r="B44" s="35" t="s">
        <v>721</v>
      </c>
      <c r="C44" s="36">
        <v>144626</v>
      </c>
      <c r="D44" s="37"/>
      <c r="E44" s="37"/>
      <c r="F44" s="37" t="s">
        <v>1051</v>
      </c>
      <c r="G44" s="37"/>
      <c r="H44" s="37"/>
      <c r="I44" s="432" t="s">
        <v>722</v>
      </c>
      <c r="J44" s="3"/>
      <c r="K44" s="3"/>
      <c r="L44" s="3"/>
      <c r="M44" s="3"/>
      <c r="N44" s="3"/>
      <c r="O44" s="3"/>
      <c r="P44" s="3"/>
      <c r="Q44" s="3"/>
      <c r="R44" s="3"/>
      <c r="S44" s="3"/>
      <c r="T44" s="3"/>
      <c r="U44" s="3"/>
      <c r="V44" s="3"/>
      <c r="W44" s="3"/>
      <c r="X44" s="3"/>
      <c r="Y44" s="3"/>
    </row>
    <row r="45" spans="1:25" ht="14">
      <c r="A45" s="412">
        <v>42</v>
      </c>
      <c r="B45" s="35" t="s">
        <v>484</v>
      </c>
      <c r="C45" s="36">
        <v>107040</v>
      </c>
      <c r="D45" s="37"/>
      <c r="E45" s="37" t="s">
        <v>1051</v>
      </c>
      <c r="F45" s="37"/>
      <c r="G45" s="37"/>
      <c r="H45" s="37"/>
      <c r="I45" s="432" t="s">
        <v>776</v>
      </c>
      <c r="J45" s="3"/>
      <c r="K45" s="3"/>
      <c r="L45" s="3"/>
      <c r="M45" s="3"/>
      <c r="N45" s="3"/>
      <c r="O45" s="3"/>
      <c r="P45" s="3"/>
      <c r="Q45" s="3"/>
      <c r="R45" s="3"/>
      <c r="S45" s="3"/>
      <c r="T45" s="3"/>
      <c r="U45" s="3"/>
      <c r="V45" s="3"/>
      <c r="W45" s="3"/>
      <c r="X45" s="3"/>
      <c r="Y45" s="3"/>
    </row>
    <row r="46" spans="1:25" ht="14">
      <c r="A46" s="412">
        <v>43</v>
      </c>
      <c r="B46" s="35" t="s">
        <v>478</v>
      </c>
      <c r="C46" s="36">
        <v>81054</v>
      </c>
      <c r="D46" s="37"/>
      <c r="E46" s="37" t="s">
        <v>1051</v>
      </c>
      <c r="F46" s="37"/>
      <c r="G46" s="37"/>
      <c r="H46" s="37"/>
      <c r="I46" s="432" t="s">
        <v>777</v>
      </c>
      <c r="J46" s="3"/>
      <c r="K46" s="3"/>
      <c r="L46" s="3"/>
      <c r="M46" s="3"/>
      <c r="N46" s="3"/>
      <c r="O46" s="3"/>
      <c r="P46" s="3"/>
      <c r="Q46" s="3"/>
      <c r="R46" s="3"/>
      <c r="S46" s="3"/>
      <c r="T46" s="3"/>
      <c r="U46" s="3"/>
      <c r="V46" s="3"/>
      <c r="W46" s="3"/>
      <c r="X46" s="3"/>
      <c r="Y46" s="3"/>
    </row>
    <row r="47" spans="1:25" ht="14">
      <c r="A47" s="412">
        <v>44</v>
      </c>
      <c r="B47" s="35" t="s">
        <v>654</v>
      </c>
      <c r="C47" s="36">
        <v>78200</v>
      </c>
      <c r="D47" s="37"/>
      <c r="E47" s="37"/>
      <c r="F47" s="37" t="s">
        <v>1051</v>
      </c>
      <c r="G47" s="37"/>
      <c r="H47" s="37"/>
      <c r="I47" s="432" t="s">
        <v>655</v>
      </c>
      <c r="J47" s="3"/>
      <c r="K47" s="3"/>
      <c r="L47" s="3"/>
      <c r="M47" s="3"/>
      <c r="N47" s="3"/>
      <c r="O47" s="3"/>
      <c r="P47" s="3"/>
      <c r="Q47" s="3"/>
      <c r="R47" s="3"/>
      <c r="S47" s="3"/>
      <c r="T47" s="3"/>
      <c r="U47" s="3"/>
      <c r="V47" s="3"/>
      <c r="W47" s="3"/>
      <c r="X47" s="3"/>
      <c r="Y47" s="3"/>
    </row>
    <row r="48" spans="1:25" ht="14">
      <c r="A48" s="412">
        <v>45</v>
      </c>
      <c r="B48" s="35" t="s">
        <v>709</v>
      </c>
      <c r="C48" s="36">
        <v>58641</v>
      </c>
      <c r="D48" s="37"/>
      <c r="E48" s="37"/>
      <c r="F48" s="37" t="s">
        <v>1051</v>
      </c>
      <c r="G48" s="37"/>
      <c r="H48" s="37"/>
      <c r="I48" s="432" t="s">
        <v>710</v>
      </c>
      <c r="J48" s="3"/>
      <c r="K48" s="3"/>
      <c r="L48" s="3"/>
      <c r="M48" s="3"/>
      <c r="N48" s="3"/>
      <c r="O48" s="3"/>
      <c r="P48" s="3"/>
      <c r="Q48" s="3"/>
      <c r="R48" s="3"/>
      <c r="S48" s="3"/>
      <c r="T48" s="3"/>
      <c r="U48" s="3"/>
      <c r="V48" s="3"/>
      <c r="W48" s="3"/>
      <c r="X48" s="3"/>
      <c r="Y48" s="3"/>
    </row>
    <row r="49" spans="1:25" ht="14">
      <c r="A49" s="412">
        <v>46</v>
      </c>
      <c r="B49" s="35" t="s">
        <v>778</v>
      </c>
      <c r="C49" s="36">
        <v>44014</v>
      </c>
      <c r="D49" s="37"/>
      <c r="E49" s="37"/>
      <c r="F49" s="37" t="s">
        <v>1051</v>
      </c>
      <c r="G49" s="37"/>
      <c r="H49" s="37"/>
      <c r="I49" s="432" t="s">
        <v>716</v>
      </c>
      <c r="J49" s="3"/>
      <c r="K49" s="3"/>
      <c r="L49" s="3"/>
      <c r="M49" s="3"/>
      <c r="N49" s="3"/>
      <c r="O49" s="3"/>
      <c r="P49" s="3"/>
      <c r="Q49" s="3"/>
      <c r="R49" s="3"/>
      <c r="S49" s="3"/>
      <c r="T49" s="3"/>
      <c r="U49" s="3"/>
      <c r="V49" s="3"/>
      <c r="W49" s="3"/>
      <c r="X49" s="3"/>
      <c r="Y49" s="3"/>
    </row>
    <row r="50" spans="1:25" ht="14">
      <c r="A50" s="413">
        <v>47</v>
      </c>
      <c r="B50" s="437" t="s">
        <v>718</v>
      </c>
      <c r="C50" s="438">
        <v>28295</v>
      </c>
      <c r="D50" s="439"/>
      <c r="E50" s="439"/>
      <c r="F50" s="439" t="s">
        <v>1051</v>
      </c>
      <c r="G50" s="439"/>
      <c r="H50" s="439"/>
      <c r="I50" s="440" t="s">
        <v>719</v>
      </c>
      <c r="J50" s="3"/>
      <c r="K50" s="3"/>
      <c r="L50" s="3"/>
      <c r="M50" s="3"/>
      <c r="N50" s="3"/>
      <c r="O50" s="3"/>
      <c r="P50" s="3"/>
      <c r="Q50" s="3"/>
      <c r="R50" s="3"/>
      <c r="S50" s="3"/>
      <c r="T50" s="3"/>
      <c r="U50" s="3"/>
      <c r="V50" s="3"/>
      <c r="W50" s="3"/>
      <c r="X50" s="3"/>
      <c r="Y50" s="3"/>
    </row>
    <row r="51" spans="1:25" ht="14">
      <c r="A51" s="413" t="s">
        <v>1034</v>
      </c>
      <c r="B51" s="443" t="s">
        <v>779</v>
      </c>
      <c r="C51" s="441">
        <f>SUM(Table5[Population (2020)])</f>
        <v>17363682</v>
      </c>
      <c r="D51" s="33">
        <f>COUNTA(D4:D50)</f>
        <v>3</v>
      </c>
      <c r="E51" s="33">
        <f t="shared" ref="E51:H51" si="0">COUNTA(E4:E50)</f>
        <v>18</v>
      </c>
      <c r="F51" s="33">
        <f t="shared" si="0"/>
        <v>41</v>
      </c>
      <c r="G51" s="33">
        <f t="shared" si="0"/>
        <v>19</v>
      </c>
      <c r="H51" s="33">
        <f t="shared" si="0"/>
        <v>34</v>
      </c>
      <c r="I51" s="442" t="s">
        <v>780</v>
      </c>
      <c r="J51" s="1"/>
      <c r="K51" s="3"/>
      <c r="L51" s="3"/>
      <c r="M51" s="3"/>
      <c r="N51" s="3"/>
      <c r="O51" s="3"/>
      <c r="P51" s="3"/>
      <c r="Q51" s="3"/>
      <c r="R51" s="3"/>
      <c r="S51" s="3"/>
      <c r="T51" s="3"/>
      <c r="U51" s="3"/>
      <c r="V51" s="3"/>
      <c r="W51" s="3"/>
      <c r="X51" s="3"/>
      <c r="Y51" s="3"/>
    </row>
    <row r="52" spans="1:25" s="3" customFormat="1" ht="14">
      <c r="A52" s="39" t="s">
        <v>1362</v>
      </c>
    </row>
    <row r="53" spans="1:25" ht="14">
      <c r="A53" s="3" t="s">
        <v>1361</v>
      </c>
      <c r="B53" s="3"/>
      <c r="C53" s="3"/>
      <c r="D53" s="3"/>
      <c r="E53" s="3"/>
      <c r="F53" s="3"/>
      <c r="G53" s="3"/>
      <c r="H53" s="3"/>
      <c r="I53" s="3"/>
      <c r="J53" s="3"/>
      <c r="K53" s="3"/>
      <c r="L53" s="3"/>
      <c r="M53" s="3"/>
      <c r="N53" s="3"/>
      <c r="O53" s="3"/>
      <c r="P53" s="3"/>
      <c r="Q53" s="3"/>
      <c r="R53" s="3"/>
      <c r="S53" s="3"/>
      <c r="T53" s="3"/>
      <c r="U53" s="3"/>
      <c r="V53" s="3"/>
      <c r="W53" s="3"/>
      <c r="X53" s="3"/>
      <c r="Y53" s="3"/>
    </row>
    <row r="54" spans="1:25" ht="14">
      <c r="A54" s="3" t="s">
        <v>1052</v>
      </c>
      <c r="B54" s="3"/>
      <c r="C54" s="3"/>
      <c r="D54" s="3"/>
      <c r="E54" s="3"/>
      <c r="F54" s="3"/>
      <c r="G54" s="3"/>
      <c r="H54" s="3"/>
      <c r="I54" s="3"/>
      <c r="J54" s="3"/>
      <c r="K54" s="3"/>
      <c r="L54" s="3"/>
      <c r="M54" s="3"/>
      <c r="N54" s="3"/>
      <c r="O54" s="3"/>
      <c r="P54" s="3"/>
      <c r="Q54" s="3"/>
      <c r="R54" s="3"/>
      <c r="S54" s="3"/>
      <c r="T54" s="3"/>
      <c r="U54" s="3"/>
      <c r="V54" s="3"/>
      <c r="W54" s="3"/>
      <c r="X54" s="3"/>
      <c r="Y54" s="3"/>
    </row>
    <row r="55" spans="1:25" ht="14">
      <c r="A55" s="3"/>
      <c r="B55" s="3"/>
      <c r="C55" s="3"/>
      <c r="D55" s="3"/>
      <c r="E55" s="3"/>
      <c r="F55" s="3"/>
      <c r="G55" s="3"/>
      <c r="H55" s="3"/>
      <c r="I55" s="3"/>
      <c r="J55" s="3"/>
      <c r="K55" s="3"/>
      <c r="L55" s="3"/>
      <c r="M55" s="3"/>
      <c r="N55" s="3"/>
      <c r="O55" s="3"/>
      <c r="P55" s="3"/>
      <c r="Q55" s="3"/>
      <c r="R55" s="3"/>
      <c r="S55" s="3"/>
      <c r="T55" s="3"/>
      <c r="U55" s="3"/>
      <c r="V55" s="3"/>
      <c r="W55" s="3"/>
      <c r="X55" s="3"/>
      <c r="Y55" s="3"/>
    </row>
    <row r="56" spans="1:25" ht="14">
      <c r="A56" s="3"/>
      <c r="B56" s="3"/>
      <c r="C56" s="3"/>
      <c r="D56" s="3"/>
      <c r="E56" s="3"/>
      <c r="F56" s="3"/>
      <c r="G56" s="3"/>
      <c r="H56" s="3"/>
      <c r="I56" s="3"/>
      <c r="J56" s="3"/>
      <c r="K56" s="3"/>
      <c r="L56" s="3"/>
      <c r="M56" s="3"/>
      <c r="N56" s="3"/>
      <c r="O56" s="3"/>
      <c r="P56" s="3"/>
      <c r="Q56" s="3"/>
      <c r="R56" s="3"/>
      <c r="S56" s="3"/>
      <c r="T56" s="3"/>
      <c r="U56" s="3"/>
      <c r="V56" s="3"/>
      <c r="W56" s="3"/>
      <c r="X56" s="3"/>
      <c r="Y56" s="3"/>
    </row>
    <row r="57" spans="1:25" ht="14">
      <c r="A57" s="3"/>
      <c r="B57" s="3"/>
      <c r="C57" s="3"/>
      <c r="D57" s="3"/>
      <c r="E57" s="3"/>
      <c r="F57" s="3"/>
      <c r="G57" s="3"/>
      <c r="H57" s="3"/>
      <c r="I57" s="3"/>
      <c r="J57" s="3"/>
      <c r="K57" s="3"/>
      <c r="L57" s="3"/>
      <c r="M57" s="3"/>
      <c r="N57" s="3"/>
      <c r="O57" s="3"/>
      <c r="P57" s="3"/>
      <c r="Q57" s="3"/>
      <c r="R57" s="3"/>
      <c r="S57" s="3"/>
      <c r="T57" s="3"/>
      <c r="U57" s="3"/>
      <c r="V57" s="3"/>
      <c r="W57" s="3"/>
      <c r="X57" s="3"/>
      <c r="Y57" s="3"/>
    </row>
    <row r="58" spans="1:25" ht="14">
      <c r="A58" s="3"/>
      <c r="B58" s="40"/>
      <c r="C58" s="3"/>
      <c r="D58" s="3"/>
      <c r="E58" s="3"/>
      <c r="F58" s="3"/>
      <c r="G58" s="3"/>
      <c r="H58" s="3"/>
      <c r="I58" s="3"/>
      <c r="J58" s="3"/>
      <c r="K58" s="3"/>
      <c r="L58" s="3"/>
      <c r="M58" s="3"/>
      <c r="N58" s="3"/>
      <c r="O58" s="3"/>
      <c r="P58" s="3"/>
      <c r="Q58" s="3"/>
      <c r="R58" s="3"/>
      <c r="S58" s="3"/>
      <c r="T58" s="3"/>
      <c r="U58" s="3"/>
      <c r="V58" s="3"/>
      <c r="W58" s="3"/>
      <c r="X58" s="3"/>
      <c r="Y58" s="3"/>
    </row>
    <row r="59" spans="1:25" ht="14">
      <c r="A59" s="3"/>
      <c r="B59" s="3"/>
      <c r="C59" s="3"/>
      <c r="D59" s="3"/>
      <c r="E59" s="3"/>
      <c r="F59" s="3"/>
      <c r="G59" s="3"/>
      <c r="H59" s="3"/>
      <c r="I59" s="3"/>
      <c r="J59" s="3"/>
      <c r="K59" s="3"/>
      <c r="L59" s="3"/>
      <c r="M59" s="3"/>
      <c r="N59" s="3"/>
      <c r="O59" s="3"/>
      <c r="P59" s="3"/>
      <c r="Q59" s="3"/>
      <c r="R59" s="3"/>
      <c r="S59" s="3"/>
      <c r="T59" s="3"/>
      <c r="U59" s="3"/>
      <c r="V59" s="3"/>
      <c r="W59" s="3"/>
      <c r="X59" s="3"/>
      <c r="Y59" s="3"/>
    </row>
    <row r="60" spans="1:25" ht="14">
      <c r="A60" s="3"/>
      <c r="B60" s="3"/>
      <c r="C60" s="3"/>
      <c r="D60" s="3"/>
      <c r="E60" s="3"/>
      <c r="F60" s="3"/>
      <c r="G60" s="3"/>
      <c r="H60" s="3"/>
      <c r="I60" s="3"/>
      <c r="J60" s="3"/>
      <c r="K60" s="3"/>
      <c r="L60" s="3"/>
      <c r="M60" s="3"/>
      <c r="N60" s="3"/>
      <c r="O60" s="3"/>
      <c r="P60" s="3"/>
      <c r="Q60" s="3"/>
      <c r="R60" s="3"/>
      <c r="S60" s="3"/>
      <c r="T60" s="3"/>
      <c r="U60" s="3"/>
      <c r="V60" s="3"/>
      <c r="W60" s="3"/>
      <c r="X60" s="3"/>
      <c r="Y60" s="3"/>
    </row>
    <row r="61" spans="1:25" ht="14">
      <c r="A61" s="3"/>
      <c r="B61" s="3"/>
      <c r="C61" s="3"/>
      <c r="D61" s="3"/>
      <c r="E61" s="3"/>
      <c r="F61" s="3"/>
      <c r="G61" s="3"/>
      <c r="H61" s="3"/>
      <c r="I61" s="3"/>
      <c r="J61" s="3"/>
      <c r="K61" s="3"/>
      <c r="L61" s="3"/>
      <c r="M61" s="3"/>
      <c r="N61" s="3"/>
      <c r="O61" s="3"/>
      <c r="P61" s="3"/>
      <c r="Q61" s="3"/>
      <c r="R61" s="3"/>
      <c r="S61" s="3"/>
      <c r="T61" s="3"/>
      <c r="U61" s="3"/>
      <c r="V61" s="3"/>
      <c r="W61" s="3"/>
      <c r="X61" s="3"/>
      <c r="Y61" s="3"/>
    </row>
    <row r="62" spans="1:25" ht="14">
      <c r="A62" s="3"/>
      <c r="B62" s="3"/>
      <c r="C62" s="3"/>
      <c r="D62" s="3"/>
      <c r="E62" s="3"/>
      <c r="F62" s="3"/>
      <c r="G62" s="3"/>
      <c r="H62" s="3"/>
      <c r="I62" s="3"/>
      <c r="J62" s="3"/>
      <c r="K62" s="3"/>
      <c r="L62" s="3"/>
      <c r="M62" s="3"/>
      <c r="N62" s="3"/>
      <c r="O62" s="3"/>
      <c r="P62" s="3"/>
      <c r="Q62" s="3"/>
      <c r="R62" s="3"/>
      <c r="S62" s="3"/>
      <c r="T62" s="3"/>
      <c r="U62" s="3"/>
      <c r="V62" s="3"/>
      <c r="W62" s="3"/>
      <c r="X62" s="3"/>
      <c r="Y62" s="3"/>
    </row>
    <row r="63" spans="1:25" ht="14">
      <c r="A63" s="3"/>
      <c r="B63" s="3"/>
      <c r="C63" s="3"/>
      <c r="D63" s="3"/>
      <c r="E63" s="3"/>
      <c r="F63" s="3"/>
      <c r="G63" s="3"/>
      <c r="H63" s="3"/>
      <c r="I63" s="3"/>
      <c r="J63" s="3"/>
      <c r="K63" s="3"/>
      <c r="L63" s="3"/>
      <c r="M63" s="3"/>
      <c r="N63" s="3"/>
      <c r="O63" s="3"/>
      <c r="P63" s="3"/>
      <c r="Q63" s="3"/>
      <c r="R63" s="3"/>
      <c r="S63" s="3"/>
      <c r="T63" s="3"/>
      <c r="U63" s="3"/>
      <c r="V63" s="3"/>
      <c r="W63" s="3"/>
      <c r="X63" s="3"/>
      <c r="Y63" s="3"/>
    </row>
    <row r="64" spans="1:25" ht="14">
      <c r="A64" s="3"/>
      <c r="B64" s="3"/>
      <c r="C64" s="3"/>
      <c r="D64" s="3"/>
      <c r="E64" s="3"/>
      <c r="F64" s="3"/>
      <c r="G64" s="3"/>
      <c r="H64" s="3"/>
      <c r="I64" s="3"/>
      <c r="J64" s="3"/>
      <c r="K64" s="3"/>
      <c r="L64" s="3"/>
      <c r="M64" s="3"/>
      <c r="N64" s="3"/>
      <c r="O64" s="3"/>
      <c r="P64" s="3"/>
      <c r="Q64" s="3"/>
      <c r="R64" s="3"/>
      <c r="S64" s="3"/>
      <c r="T64" s="3"/>
      <c r="U64" s="3"/>
      <c r="V64" s="3"/>
      <c r="W64" s="3"/>
      <c r="X64" s="3"/>
      <c r="Y64" s="3"/>
    </row>
    <row r="65" spans="1:25" ht="14">
      <c r="A65" s="3"/>
      <c r="B65" s="3"/>
      <c r="C65" s="3"/>
      <c r="D65" s="3"/>
      <c r="E65" s="3"/>
      <c r="F65" s="3"/>
      <c r="G65" s="3"/>
      <c r="H65" s="3"/>
      <c r="I65" s="3"/>
      <c r="J65" s="3"/>
      <c r="K65" s="3"/>
      <c r="L65" s="3"/>
      <c r="M65" s="3"/>
      <c r="N65" s="3"/>
      <c r="O65" s="3"/>
      <c r="P65" s="3"/>
      <c r="Q65" s="3"/>
      <c r="R65" s="3"/>
      <c r="S65" s="3"/>
      <c r="T65" s="3"/>
      <c r="U65" s="3"/>
      <c r="V65" s="3"/>
      <c r="W65" s="3"/>
      <c r="X65" s="3"/>
      <c r="Y65" s="3"/>
    </row>
    <row r="66" spans="1:25" ht="14">
      <c r="A66" s="3"/>
      <c r="B66" s="3"/>
      <c r="C66" s="3"/>
      <c r="D66" s="3"/>
      <c r="E66" s="3"/>
      <c r="F66" s="3"/>
      <c r="G66" s="3"/>
      <c r="H66" s="3"/>
      <c r="I66" s="3"/>
      <c r="J66" s="3"/>
      <c r="K66" s="3"/>
      <c r="L66" s="3"/>
      <c r="M66" s="3"/>
      <c r="N66" s="3"/>
      <c r="O66" s="3"/>
      <c r="P66" s="3"/>
      <c r="Q66" s="3"/>
      <c r="R66" s="3"/>
      <c r="S66" s="3"/>
      <c r="T66" s="3"/>
      <c r="U66" s="3"/>
      <c r="V66" s="3"/>
      <c r="W66" s="3"/>
      <c r="X66" s="3"/>
      <c r="Y66" s="3"/>
    </row>
    <row r="67" spans="1:25" ht="14">
      <c r="A67" s="3"/>
      <c r="B67" s="3"/>
      <c r="C67" s="3"/>
      <c r="D67" s="3"/>
      <c r="E67" s="3"/>
      <c r="F67" s="3"/>
      <c r="G67" s="3"/>
      <c r="H67" s="3"/>
      <c r="I67" s="3"/>
      <c r="J67" s="3"/>
      <c r="K67" s="3"/>
      <c r="L67" s="3"/>
      <c r="M67" s="3"/>
      <c r="N67" s="3"/>
      <c r="O67" s="3"/>
      <c r="P67" s="3"/>
      <c r="Q67" s="3"/>
      <c r="R67" s="3"/>
      <c r="S67" s="3"/>
      <c r="T67" s="3"/>
      <c r="U67" s="3"/>
      <c r="V67" s="3"/>
      <c r="W67" s="3"/>
      <c r="X67" s="3"/>
      <c r="Y67" s="3"/>
    </row>
    <row r="68" spans="1:25" ht="14">
      <c r="A68" s="3"/>
      <c r="B68" s="3"/>
      <c r="C68" s="3"/>
      <c r="D68" s="3"/>
      <c r="E68" s="3"/>
      <c r="F68" s="3"/>
      <c r="G68" s="3"/>
      <c r="H68" s="3"/>
      <c r="I68" s="3"/>
      <c r="J68" s="3"/>
      <c r="K68" s="3"/>
      <c r="L68" s="3"/>
      <c r="M68" s="3"/>
      <c r="N68" s="3"/>
      <c r="O68" s="3"/>
      <c r="P68" s="3"/>
      <c r="Q68" s="3"/>
      <c r="R68" s="3"/>
      <c r="S68" s="3"/>
      <c r="T68" s="3"/>
      <c r="U68" s="3"/>
      <c r="V68" s="3"/>
      <c r="W68" s="3"/>
      <c r="X68" s="3"/>
      <c r="Y68" s="3"/>
    </row>
    <row r="69" spans="1:25" ht="14">
      <c r="A69" s="3"/>
      <c r="B69" s="3"/>
      <c r="C69" s="3"/>
      <c r="D69" s="3"/>
      <c r="E69" s="3"/>
      <c r="F69" s="3"/>
      <c r="G69" s="3"/>
      <c r="H69" s="3"/>
      <c r="I69" s="3"/>
      <c r="J69" s="3"/>
      <c r="K69" s="3"/>
      <c r="L69" s="3"/>
      <c r="M69" s="3"/>
      <c r="N69" s="3"/>
      <c r="O69" s="3"/>
      <c r="P69" s="3"/>
      <c r="Q69" s="3"/>
      <c r="R69" s="3"/>
      <c r="S69" s="3"/>
      <c r="T69" s="3"/>
      <c r="U69" s="3"/>
      <c r="V69" s="3"/>
      <c r="W69" s="3"/>
      <c r="X69" s="3"/>
      <c r="Y69" s="3"/>
    </row>
    <row r="70" spans="1:25" ht="14">
      <c r="A70" s="3"/>
      <c r="B70" s="3"/>
      <c r="C70" s="3"/>
      <c r="D70" s="3"/>
      <c r="E70" s="3"/>
      <c r="F70" s="3"/>
      <c r="G70" s="3"/>
      <c r="H70" s="3"/>
      <c r="I70" s="3"/>
      <c r="J70" s="3"/>
      <c r="K70" s="3"/>
      <c r="L70" s="3"/>
      <c r="M70" s="3"/>
      <c r="N70" s="3"/>
      <c r="O70" s="3"/>
      <c r="P70" s="3"/>
      <c r="Q70" s="3"/>
      <c r="R70" s="3"/>
      <c r="S70" s="3"/>
      <c r="T70" s="3"/>
      <c r="U70" s="3"/>
      <c r="V70" s="3"/>
      <c r="W70" s="3"/>
      <c r="X70" s="3"/>
      <c r="Y70" s="3"/>
    </row>
    <row r="71" spans="1:25" ht="14">
      <c r="A71" s="3"/>
      <c r="B71" s="3"/>
      <c r="C71" s="3"/>
      <c r="D71" s="3"/>
      <c r="E71" s="3"/>
      <c r="F71" s="3"/>
      <c r="G71" s="3"/>
      <c r="H71" s="3"/>
      <c r="I71" s="3"/>
      <c r="J71" s="3"/>
      <c r="K71" s="3"/>
      <c r="L71" s="3"/>
      <c r="M71" s="3"/>
      <c r="N71" s="3"/>
      <c r="O71" s="3"/>
      <c r="P71" s="3"/>
      <c r="Q71" s="3"/>
      <c r="R71" s="3"/>
      <c r="S71" s="3"/>
      <c r="T71" s="3"/>
      <c r="U71" s="3"/>
      <c r="V71" s="3"/>
      <c r="W71" s="3"/>
      <c r="X71" s="3"/>
      <c r="Y71" s="3"/>
    </row>
    <row r="72" spans="1:25" ht="14">
      <c r="A72" s="3"/>
      <c r="B72" s="3"/>
      <c r="C72" s="3"/>
      <c r="D72" s="3"/>
      <c r="E72" s="3"/>
      <c r="F72" s="3"/>
      <c r="G72" s="3"/>
      <c r="H72" s="3"/>
      <c r="I72" s="3"/>
      <c r="J72" s="3"/>
      <c r="K72" s="3"/>
      <c r="L72" s="3"/>
      <c r="M72" s="3"/>
      <c r="N72" s="3"/>
      <c r="O72" s="3"/>
      <c r="P72" s="3"/>
      <c r="Q72" s="3"/>
      <c r="R72" s="3"/>
      <c r="S72" s="3"/>
      <c r="T72" s="3"/>
      <c r="U72" s="3"/>
      <c r="V72" s="3"/>
      <c r="W72" s="3"/>
      <c r="X72" s="3"/>
      <c r="Y72" s="3"/>
    </row>
    <row r="73" spans="1:25" ht="14">
      <c r="A73" s="3"/>
      <c r="B73" s="3"/>
      <c r="C73" s="3"/>
      <c r="D73" s="3"/>
      <c r="E73" s="3"/>
      <c r="F73" s="3"/>
      <c r="G73" s="3"/>
      <c r="H73" s="3"/>
      <c r="I73" s="3"/>
      <c r="J73" s="3"/>
      <c r="K73" s="3"/>
      <c r="L73" s="3"/>
      <c r="M73" s="3"/>
      <c r="N73" s="3"/>
      <c r="O73" s="3"/>
      <c r="P73" s="3"/>
      <c r="Q73" s="3"/>
      <c r="R73" s="3"/>
      <c r="S73" s="3"/>
      <c r="T73" s="3"/>
      <c r="U73" s="3"/>
      <c r="V73" s="3"/>
      <c r="W73" s="3"/>
      <c r="X73" s="3"/>
      <c r="Y73" s="3"/>
    </row>
    <row r="74" spans="1:25" ht="14">
      <c r="A74" s="3"/>
      <c r="B74" s="3"/>
      <c r="C74" s="3"/>
      <c r="D74" s="3"/>
      <c r="E74" s="3"/>
      <c r="F74" s="3"/>
      <c r="G74" s="3"/>
      <c r="H74" s="3"/>
      <c r="I74" s="3"/>
      <c r="J74" s="3"/>
      <c r="K74" s="3"/>
      <c r="L74" s="3"/>
      <c r="M74" s="3"/>
      <c r="N74" s="3"/>
      <c r="O74" s="3"/>
      <c r="P74" s="3"/>
      <c r="Q74" s="3"/>
      <c r="R74" s="3"/>
      <c r="S74" s="3"/>
      <c r="T74" s="3"/>
      <c r="U74" s="3"/>
      <c r="V74" s="3"/>
      <c r="W74" s="3"/>
      <c r="X74" s="3"/>
      <c r="Y74" s="3"/>
    </row>
    <row r="75" spans="1:25" ht="14">
      <c r="A75" s="3"/>
      <c r="B75" s="3"/>
      <c r="C75" s="3"/>
      <c r="D75" s="3"/>
      <c r="E75" s="3"/>
      <c r="F75" s="3"/>
      <c r="G75" s="3"/>
      <c r="H75" s="3"/>
      <c r="I75" s="3"/>
      <c r="J75" s="3"/>
      <c r="K75" s="3"/>
      <c r="L75" s="3"/>
      <c r="M75" s="3"/>
      <c r="N75" s="3"/>
      <c r="O75" s="3"/>
      <c r="P75" s="3"/>
      <c r="Q75" s="3"/>
      <c r="R75" s="3"/>
      <c r="S75" s="3"/>
      <c r="T75" s="3"/>
      <c r="U75" s="3"/>
      <c r="V75" s="3"/>
      <c r="W75" s="3"/>
      <c r="X75" s="3"/>
      <c r="Y75" s="3"/>
    </row>
    <row r="76" spans="1:25" ht="14">
      <c r="A76" s="3"/>
      <c r="B76" s="3"/>
      <c r="C76" s="3"/>
      <c r="D76" s="3"/>
      <c r="E76" s="3"/>
      <c r="F76" s="3"/>
      <c r="G76" s="3"/>
      <c r="H76" s="3"/>
      <c r="I76" s="3"/>
      <c r="J76" s="3"/>
      <c r="K76" s="3"/>
      <c r="L76" s="3"/>
      <c r="M76" s="3"/>
      <c r="N76" s="3"/>
      <c r="O76" s="3"/>
      <c r="P76" s="3"/>
      <c r="Q76" s="3"/>
      <c r="R76" s="3"/>
      <c r="S76" s="3"/>
      <c r="T76" s="3"/>
      <c r="U76" s="3"/>
      <c r="V76" s="3"/>
      <c r="W76" s="3"/>
      <c r="X76" s="3"/>
      <c r="Y76" s="3"/>
    </row>
    <row r="77" spans="1:25" ht="14">
      <c r="A77" s="3"/>
      <c r="B77" s="3"/>
      <c r="C77" s="3"/>
      <c r="D77" s="3"/>
      <c r="E77" s="3"/>
      <c r="F77" s="3"/>
      <c r="G77" s="3"/>
      <c r="H77" s="3"/>
      <c r="I77" s="3"/>
      <c r="J77" s="3"/>
      <c r="K77" s="3"/>
      <c r="L77" s="3"/>
      <c r="M77" s="3"/>
      <c r="N77" s="3"/>
      <c r="O77" s="3"/>
      <c r="P77" s="3"/>
      <c r="Q77" s="3"/>
      <c r="R77" s="3"/>
      <c r="S77" s="3"/>
      <c r="T77" s="3"/>
      <c r="U77" s="3"/>
      <c r="V77" s="3"/>
      <c r="W77" s="3"/>
      <c r="X77" s="3"/>
      <c r="Y77" s="3"/>
    </row>
    <row r="78" spans="1:25" ht="14">
      <c r="A78" s="3"/>
      <c r="B78" s="3"/>
      <c r="C78" s="3"/>
      <c r="D78" s="3"/>
      <c r="E78" s="3"/>
      <c r="F78" s="3"/>
      <c r="G78" s="3"/>
      <c r="H78" s="3"/>
      <c r="I78" s="3"/>
      <c r="J78" s="3"/>
      <c r="K78" s="3"/>
      <c r="L78" s="3"/>
      <c r="M78" s="3"/>
      <c r="N78" s="3"/>
      <c r="O78" s="3"/>
      <c r="P78" s="3"/>
      <c r="Q78" s="3"/>
      <c r="R78" s="3"/>
      <c r="S78" s="3"/>
      <c r="T78" s="3"/>
      <c r="U78" s="3"/>
      <c r="V78" s="3"/>
      <c r="W78" s="3"/>
      <c r="X78" s="3"/>
      <c r="Y78" s="3"/>
    </row>
    <row r="79" spans="1:25" ht="14">
      <c r="A79" s="3"/>
      <c r="B79" s="3"/>
      <c r="C79" s="3"/>
      <c r="D79" s="3"/>
      <c r="E79" s="3"/>
      <c r="F79" s="3"/>
      <c r="G79" s="3"/>
      <c r="H79" s="3"/>
      <c r="I79" s="3"/>
      <c r="J79" s="3"/>
      <c r="K79" s="3"/>
      <c r="L79" s="3"/>
      <c r="M79" s="3"/>
      <c r="N79" s="3"/>
      <c r="O79" s="3"/>
      <c r="P79" s="3"/>
      <c r="Q79" s="3"/>
      <c r="R79" s="3"/>
      <c r="S79" s="3"/>
      <c r="T79" s="3"/>
      <c r="U79" s="3"/>
      <c r="V79" s="3"/>
      <c r="W79" s="3"/>
      <c r="X79" s="3"/>
      <c r="Y79" s="3"/>
    </row>
    <row r="80" spans="1:25" ht="14">
      <c r="A80" s="3"/>
      <c r="B80" s="3"/>
      <c r="C80" s="3"/>
      <c r="D80" s="3"/>
      <c r="E80" s="3"/>
      <c r="F80" s="3"/>
      <c r="G80" s="3"/>
      <c r="H80" s="3"/>
      <c r="I80" s="3"/>
      <c r="J80" s="3"/>
      <c r="K80" s="3"/>
      <c r="L80" s="3"/>
      <c r="M80" s="3"/>
      <c r="N80" s="3"/>
      <c r="O80" s="3"/>
      <c r="P80" s="3"/>
      <c r="Q80" s="3"/>
      <c r="R80" s="3"/>
      <c r="S80" s="3"/>
      <c r="T80" s="3"/>
      <c r="U80" s="3"/>
      <c r="V80" s="3"/>
      <c r="W80" s="3"/>
      <c r="X80" s="3"/>
      <c r="Y80" s="3"/>
    </row>
    <row r="81" spans="1:25" ht="14">
      <c r="A81" s="3"/>
      <c r="B81" s="3"/>
      <c r="C81" s="3"/>
      <c r="D81" s="3"/>
      <c r="E81" s="3"/>
      <c r="F81" s="3"/>
      <c r="G81" s="3"/>
      <c r="H81" s="3"/>
      <c r="I81" s="3"/>
      <c r="J81" s="3"/>
      <c r="K81" s="3"/>
      <c r="L81" s="3"/>
      <c r="M81" s="3"/>
      <c r="N81" s="3"/>
      <c r="O81" s="3"/>
      <c r="P81" s="3"/>
      <c r="Q81" s="3"/>
      <c r="R81" s="3"/>
      <c r="S81" s="3"/>
      <c r="T81" s="3"/>
      <c r="U81" s="3"/>
      <c r="V81" s="3"/>
      <c r="W81" s="3"/>
      <c r="X81" s="3"/>
      <c r="Y81" s="3"/>
    </row>
    <row r="82" spans="1:25" ht="14">
      <c r="A82" s="3"/>
      <c r="B82" s="3"/>
      <c r="C82" s="3"/>
      <c r="D82" s="3"/>
      <c r="E82" s="3"/>
      <c r="F82" s="3"/>
      <c r="G82" s="3"/>
      <c r="H82" s="3"/>
      <c r="I82" s="3"/>
      <c r="J82" s="3"/>
      <c r="K82" s="3"/>
      <c r="L82" s="3"/>
      <c r="M82" s="3"/>
      <c r="N82" s="3"/>
      <c r="O82" s="3"/>
      <c r="P82" s="3"/>
      <c r="Q82" s="3"/>
      <c r="R82" s="3"/>
      <c r="S82" s="3"/>
      <c r="T82" s="3"/>
      <c r="U82" s="3"/>
      <c r="V82" s="3"/>
      <c r="W82" s="3"/>
      <c r="X82" s="3"/>
      <c r="Y82" s="3"/>
    </row>
    <row r="83" spans="1:25" ht="14">
      <c r="A83" s="3"/>
      <c r="B83" s="3"/>
      <c r="C83" s="3"/>
      <c r="D83" s="3"/>
      <c r="E83" s="3"/>
      <c r="F83" s="3"/>
      <c r="G83" s="3"/>
      <c r="H83" s="3"/>
      <c r="I83" s="3"/>
      <c r="J83" s="3"/>
      <c r="K83" s="3"/>
      <c r="L83" s="3"/>
      <c r="M83" s="3"/>
      <c r="N83" s="3"/>
      <c r="O83" s="3"/>
      <c r="P83" s="3"/>
      <c r="Q83" s="3"/>
      <c r="R83" s="3"/>
      <c r="S83" s="3"/>
      <c r="T83" s="3"/>
      <c r="U83" s="3"/>
      <c r="V83" s="3"/>
      <c r="W83" s="3"/>
      <c r="X83" s="3"/>
      <c r="Y83" s="3"/>
    </row>
    <row r="84" spans="1:25" ht="14">
      <c r="A84" s="3"/>
      <c r="B84" s="3"/>
      <c r="C84" s="3"/>
      <c r="D84" s="3"/>
      <c r="E84" s="3"/>
      <c r="F84" s="3"/>
      <c r="G84" s="3"/>
      <c r="H84" s="3"/>
      <c r="I84" s="3"/>
      <c r="J84" s="3"/>
      <c r="K84" s="3"/>
      <c r="L84" s="3"/>
      <c r="M84" s="3"/>
      <c r="N84" s="3"/>
      <c r="O84" s="3"/>
      <c r="P84" s="3"/>
      <c r="Q84" s="3"/>
      <c r="R84" s="3"/>
      <c r="S84" s="3"/>
      <c r="T84" s="3"/>
      <c r="U84" s="3"/>
      <c r="V84" s="3"/>
      <c r="W84" s="3"/>
      <c r="X84" s="3"/>
      <c r="Y84" s="3"/>
    </row>
    <row r="85" spans="1:25" ht="14">
      <c r="A85" s="3"/>
      <c r="B85" s="3"/>
      <c r="C85" s="3"/>
      <c r="D85" s="3"/>
      <c r="E85" s="3"/>
      <c r="F85" s="3"/>
      <c r="G85" s="3"/>
      <c r="H85" s="3"/>
      <c r="I85" s="3"/>
      <c r="J85" s="3"/>
      <c r="K85" s="3"/>
      <c r="L85" s="3"/>
      <c r="M85" s="3"/>
      <c r="N85" s="3"/>
      <c r="O85" s="3"/>
      <c r="P85" s="3"/>
      <c r="Q85" s="3"/>
      <c r="R85" s="3"/>
      <c r="S85" s="3"/>
      <c r="T85" s="3"/>
      <c r="U85" s="3"/>
      <c r="V85" s="3"/>
      <c r="W85" s="3"/>
      <c r="X85" s="3"/>
      <c r="Y85" s="3"/>
    </row>
    <row r="86" spans="1:25" ht="14">
      <c r="A86" s="3"/>
      <c r="B86" s="3"/>
      <c r="C86" s="3"/>
      <c r="D86" s="3"/>
      <c r="E86" s="3"/>
      <c r="F86" s="3"/>
      <c r="G86" s="3"/>
      <c r="H86" s="3"/>
      <c r="I86" s="3"/>
      <c r="J86" s="3"/>
      <c r="K86" s="3"/>
      <c r="L86" s="3"/>
      <c r="M86" s="3"/>
      <c r="N86" s="3"/>
      <c r="O86" s="3"/>
      <c r="P86" s="3"/>
      <c r="Q86" s="3"/>
      <c r="R86" s="3"/>
      <c r="S86" s="3"/>
      <c r="T86" s="3"/>
      <c r="U86" s="3"/>
      <c r="V86" s="3"/>
      <c r="W86" s="3"/>
      <c r="X86" s="3"/>
      <c r="Y86" s="3"/>
    </row>
    <row r="87" spans="1:25" ht="14">
      <c r="A87" s="3"/>
      <c r="B87" s="3"/>
      <c r="C87" s="3"/>
      <c r="D87" s="3"/>
      <c r="E87" s="3"/>
      <c r="F87" s="3"/>
      <c r="G87" s="3"/>
      <c r="H87" s="3"/>
      <c r="I87" s="3"/>
      <c r="J87" s="3"/>
      <c r="K87" s="3"/>
      <c r="L87" s="3"/>
      <c r="M87" s="3"/>
      <c r="N87" s="3"/>
      <c r="O87" s="3"/>
      <c r="P87" s="3"/>
      <c r="Q87" s="3"/>
      <c r="R87" s="3"/>
      <c r="S87" s="3"/>
      <c r="T87" s="3"/>
      <c r="U87" s="3"/>
      <c r="V87" s="3"/>
      <c r="W87" s="3"/>
      <c r="X87" s="3"/>
      <c r="Y87" s="3"/>
    </row>
    <row r="88" spans="1:25" ht="14">
      <c r="A88" s="3"/>
      <c r="B88" s="3"/>
      <c r="C88" s="3"/>
      <c r="D88" s="3"/>
      <c r="E88" s="3"/>
      <c r="F88" s="3"/>
      <c r="G88" s="3"/>
      <c r="H88" s="3"/>
      <c r="I88" s="3"/>
      <c r="J88" s="3"/>
      <c r="K88" s="3"/>
      <c r="L88" s="3"/>
      <c r="M88" s="3"/>
      <c r="N88" s="3"/>
      <c r="O88" s="3"/>
      <c r="P88" s="3"/>
      <c r="Q88" s="3"/>
      <c r="R88" s="3"/>
      <c r="S88" s="3"/>
      <c r="T88" s="3"/>
      <c r="U88" s="3"/>
      <c r="V88" s="3"/>
      <c r="W88" s="3"/>
      <c r="X88" s="3"/>
      <c r="Y88" s="3"/>
    </row>
    <row r="89" spans="1:25" ht="14">
      <c r="A89" s="3"/>
      <c r="B89" s="3"/>
      <c r="C89" s="3"/>
      <c r="D89" s="3"/>
      <c r="E89" s="3"/>
      <c r="F89" s="3"/>
      <c r="G89" s="3"/>
      <c r="H89" s="3"/>
      <c r="I89" s="3"/>
      <c r="J89" s="3"/>
      <c r="K89" s="3"/>
      <c r="L89" s="3"/>
      <c r="M89" s="3"/>
      <c r="N89" s="3"/>
      <c r="O89" s="3"/>
      <c r="P89" s="3"/>
      <c r="Q89" s="3"/>
      <c r="R89" s="3"/>
      <c r="S89" s="3"/>
      <c r="T89" s="3"/>
      <c r="U89" s="3"/>
      <c r="V89" s="3"/>
      <c r="W89" s="3"/>
      <c r="X89" s="3"/>
      <c r="Y89" s="3"/>
    </row>
    <row r="90" spans="1:25" ht="14">
      <c r="A90" s="3"/>
      <c r="B90" s="3"/>
      <c r="C90" s="3"/>
      <c r="D90" s="3"/>
      <c r="E90" s="3"/>
      <c r="F90" s="3"/>
      <c r="G90" s="3"/>
      <c r="H90" s="3"/>
      <c r="I90" s="3"/>
      <c r="J90" s="3"/>
      <c r="K90" s="3"/>
      <c r="L90" s="3"/>
      <c r="M90" s="3"/>
      <c r="N90" s="3"/>
      <c r="O90" s="3"/>
      <c r="P90" s="3"/>
      <c r="Q90" s="3"/>
      <c r="R90" s="3"/>
      <c r="S90" s="3"/>
      <c r="T90" s="3"/>
      <c r="U90" s="3"/>
      <c r="V90" s="3"/>
      <c r="W90" s="3"/>
      <c r="X90" s="3"/>
      <c r="Y90" s="3"/>
    </row>
    <row r="91" spans="1:25" ht="14">
      <c r="A91" s="3"/>
      <c r="B91" s="3"/>
      <c r="C91" s="3"/>
      <c r="D91" s="3"/>
      <c r="E91" s="3"/>
      <c r="F91" s="3"/>
      <c r="G91" s="3"/>
      <c r="H91" s="3"/>
      <c r="I91" s="3"/>
      <c r="J91" s="3"/>
      <c r="K91" s="3"/>
      <c r="L91" s="3"/>
      <c r="M91" s="3"/>
      <c r="N91" s="3"/>
      <c r="O91" s="3"/>
      <c r="P91" s="3"/>
      <c r="Q91" s="3"/>
      <c r="R91" s="3"/>
      <c r="S91" s="3"/>
      <c r="T91" s="3"/>
      <c r="U91" s="3"/>
      <c r="V91" s="3"/>
      <c r="W91" s="3"/>
      <c r="X91" s="3"/>
      <c r="Y91" s="3"/>
    </row>
    <row r="92" spans="1:25" ht="14">
      <c r="A92" s="3"/>
      <c r="B92" s="3"/>
      <c r="C92" s="3"/>
      <c r="D92" s="3"/>
      <c r="E92" s="3"/>
      <c r="F92" s="3"/>
      <c r="G92" s="3"/>
      <c r="H92" s="3"/>
      <c r="I92" s="3"/>
      <c r="J92" s="3"/>
      <c r="K92" s="3"/>
      <c r="L92" s="3"/>
      <c r="M92" s="3"/>
      <c r="N92" s="3"/>
      <c r="O92" s="3"/>
      <c r="P92" s="3"/>
      <c r="Q92" s="3"/>
      <c r="R92" s="3"/>
      <c r="S92" s="3"/>
      <c r="T92" s="3"/>
      <c r="U92" s="3"/>
      <c r="V92" s="3"/>
      <c r="W92" s="3"/>
      <c r="X92" s="3"/>
      <c r="Y92" s="3"/>
    </row>
    <row r="93" spans="1:25" ht="14">
      <c r="A93" s="3"/>
      <c r="B93" s="3"/>
      <c r="C93" s="3"/>
      <c r="D93" s="3"/>
      <c r="E93" s="3"/>
      <c r="F93" s="3"/>
      <c r="G93" s="3"/>
      <c r="H93" s="3"/>
      <c r="I93" s="3"/>
      <c r="J93" s="3"/>
      <c r="K93" s="3"/>
      <c r="L93" s="3"/>
      <c r="M93" s="3"/>
      <c r="N93" s="3"/>
      <c r="O93" s="3"/>
      <c r="P93" s="3"/>
      <c r="Q93" s="3"/>
      <c r="R93" s="3"/>
      <c r="S93" s="3"/>
      <c r="T93" s="3"/>
      <c r="U93" s="3"/>
      <c r="V93" s="3"/>
      <c r="W93" s="3"/>
      <c r="X93" s="3"/>
      <c r="Y93" s="3"/>
    </row>
    <row r="94" spans="1:25" ht="14">
      <c r="A94" s="3"/>
      <c r="B94" s="3"/>
      <c r="C94" s="3"/>
      <c r="D94" s="3"/>
      <c r="E94" s="3"/>
      <c r="F94" s="3"/>
      <c r="G94" s="3"/>
      <c r="H94" s="3"/>
      <c r="I94" s="3"/>
      <c r="J94" s="3"/>
      <c r="K94" s="3"/>
      <c r="L94" s="3"/>
      <c r="M94" s="3"/>
      <c r="N94" s="3"/>
      <c r="O94" s="3"/>
      <c r="P94" s="3"/>
      <c r="Q94" s="3"/>
      <c r="R94" s="3"/>
      <c r="S94" s="3"/>
      <c r="T94" s="3"/>
      <c r="U94" s="3"/>
      <c r="V94" s="3"/>
      <c r="W94" s="3"/>
      <c r="X94" s="3"/>
      <c r="Y94" s="3"/>
    </row>
    <row r="95" spans="1:25" ht="14">
      <c r="A95" s="3"/>
      <c r="B95" s="3"/>
      <c r="C95" s="3"/>
      <c r="D95" s="3"/>
      <c r="E95" s="3"/>
      <c r="F95" s="3"/>
      <c r="G95" s="3"/>
      <c r="H95" s="3"/>
      <c r="I95" s="3"/>
      <c r="J95" s="3"/>
      <c r="K95" s="3"/>
      <c r="L95" s="3"/>
      <c r="M95" s="3"/>
      <c r="N95" s="3"/>
      <c r="O95" s="3"/>
      <c r="P95" s="3"/>
      <c r="Q95" s="3"/>
      <c r="R95" s="3"/>
      <c r="S95" s="3"/>
      <c r="T95" s="3"/>
      <c r="U95" s="3"/>
      <c r="V95" s="3"/>
      <c r="W95" s="3"/>
      <c r="X95" s="3"/>
      <c r="Y95" s="3"/>
    </row>
    <row r="96" spans="1:25" ht="14">
      <c r="A96" s="3"/>
      <c r="B96" s="3"/>
      <c r="C96" s="3"/>
      <c r="D96" s="3"/>
      <c r="E96" s="3"/>
      <c r="F96" s="3"/>
      <c r="G96" s="3"/>
      <c r="H96" s="3"/>
      <c r="I96" s="3"/>
      <c r="J96" s="3"/>
      <c r="K96" s="3"/>
      <c r="L96" s="3"/>
      <c r="M96" s="3"/>
      <c r="N96" s="3"/>
      <c r="O96" s="3"/>
      <c r="P96" s="3"/>
      <c r="Q96" s="3"/>
      <c r="R96" s="3"/>
      <c r="S96" s="3"/>
      <c r="T96" s="3"/>
      <c r="U96" s="3"/>
      <c r="V96" s="3"/>
      <c r="W96" s="3"/>
      <c r="X96" s="3"/>
      <c r="Y96" s="3"/>
    </row>
    <row r="97" spans="1:25" ht="14">
      <c r="A97" s="3"/>
      <c r="B97" s="3"/>
      <c r="C97" s="3"/>
      <c r="D97" s="3"/>
      <c r="E97" s="3"/>
      <c r="F97" s="3"/>
      <c r="G97" s="3"/>
      <c r="H97" s="3"/>
      <c r="I97" s="3"/>
      <c r="J97" s="3"/>
      <c r="K97" s="3"/>
      <c r="L97" s="3"/>
      <c r="M97" s="3"/>
      <c r="N97" s="3"/>
      <c r="O97" s="3"/>
      <c r="P97" s="3"/>
      <c r="Q97" s="3"/>
      <c r="R97" s="3"/>
      <c r="S97" s="3"/>
      <c r="T97" s="3"/>
      <c r="U97" s="3"/>
      <c r="V97" s="3"/>
      <c r="W97" s="3"/>
      <c r="X97" s="3"/>
      <c r="Y97" s="3"/>
    </row>
    <row r="98" spans="1:25" ht="14">
      <c r="A98" s="3"/>
      <c r="B98" s="3"/>
      <c r="C98" s="3"/>
      <c r="D98" s="3"/>
      <c r="E98" s="3"/>
      <c r="F98" s="3"/>
      <c r="G98" s="3"/>
      <c r="H98" s="3"/>
      <c r="I98" s="3"/>
      <c r="J98" s="3"/>
      <c r="K98" s="3"/>
      <c r="L98" s="3"/>
      <c r="M98" s="3"/>
      <c r="N98" s="3"/>
      <c r="O98" s="3"/>
      <c r="P98" s="3"/>
      <c r="Q98" s="3"/>
      <c r="R98" s="3"/>
      <c r="S98" s="3"/>
      <c r="T98" s="3"/>
      <c r="U98" s="3"/>
      <c r="V98" s="3"/>
      <c r="W98" s="3"/>
      <c r="X98" s="3"/>
      <c r="Y98" s="3"/>
    </row>
    <row r="99" spans="1:25" ht="14">
      <c r="A99" s="3"/>
      <c r="B99" s="3"/>
      <c r="C99" s="3"/>
      <c r="D99" s="3"/>
      <c r="E99" s="3"/>
      <c r="F99" s="3"/>
      <c r="G99" s="3"/>
      <c r="H99" s="3"/>
      <c r="I99" s="3"/>
      <c r="J99" s="3"/>
      <c r="K99" s="3"/>
      <c r="L99" s="3"/>
      <c r="M99" s="3"/>
      <c r="N99" s="3"/>
      <c r="O99" s="3"/>
      <c r="P99" s="3"/>
      <c r="Q99" s="3"/>
      <c r="R99" s="3"/>
      <c r="S99" s="3"/>
      <c r="T99" s="3"/>
      <c r="U99" s="3"/>
      <c r="V99" s="3"/>
      <c r="W99" s="3"/>
      <c r="X99" s="3"/>
      <c r="Y99" s="3"/>
    </row>
    <row r="100" spans="1:25" ht="14">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4">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4">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4">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4">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4">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4">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4">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4">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4">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4">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4">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4">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4">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4">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4">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4">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4">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4">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4">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4">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4">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4">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4">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4">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4">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4">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4">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4">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4">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4">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4">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4">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4">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4">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4">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4">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4">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4">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4">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4">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4">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4">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4">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4">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4">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5.75" customHeight="1">
      <c r="A994" s="3"/>
      <c r="B994" s="3"/>
      <c r="C994" s="3"/>
      <c r="D994" s="3"/>
      <c r="E994" s="3"/>
      <c r="F994" s="3"/>
      <c r="G994" s="3"/>
      <c r="H994" s="3"/>
      <c r="I994" s="3"/>
    </row>
  </sheetData>
  <hyperlinks>
    <hyperlink ref="A1" location="Contents!A1" display="Contents" xr:uid="{0A6D0A07-43F5-6B4A-B430-F5B7E30C62A5}"/>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W1000"/>
  <sheetViews>
    <sheetView tabSelected="1" workbookViewId="0">
      <selection activeCell="G1" sqref="G1:G1048576"/>
    </sheetView>
  </sheetViews>
  <sheetFormatPr baseColWidth="10" defaultColWidth="12.6640625" defaultRowHeight="15.75" customHeight="1"/>
  <cols>
    <col min="1" max="1" width="4.83203125" customWidth="1"/>
    <col min="2" max="2" width="15.33203125" customWidth="1"/>
    <col min="3" max="3" width="11.6640625" customWidth="1"/>
    <col min="4" max="4" width="39.83203125" customWidth="1"/>
    <col min="5" max="5" width="32" customWidth="1"/>
    <col min="6" max="6" width="21.1640625" customWidth="1"/>
    <col min="7" max="7" width="23.5" customWidth="1"/>
    <col min="8" max="8" width="59.5" customWidth="1"/>
  </cols>
  <sheetData>
    <row r="1" spans="1:23" ht="18">
      <c r="A1" s="322" t="s">
        <v>1004</v>
      </c>
    </row>
    <row r="2" spans="1:23" ht="25.5" customHeight="1">
      <c r="A2" s="350" t="s">
        <v>1372</v>
      </c>
      <c r="B2" s="3"/>
      <c r="C2" s="3"/>
      <c r="D2" s="3"/>
      <c r="E2" s="3"/>
      <c r="F2" s="3"/>
      <c r="G2" s="3"/>
      <c r="H2" s="3"/>
      <c r="I2" s="3"/>
      <c r="J2" s="3"/>
      <c r="K2" s="3"/>
      <c r="L2" s="3"/>
      <c r="M2" s="3"/>
      <c r="N2" s="3"/>
      <c r="O2" s="3"/>
      <c r="P2" s="3"/>
      <c r="Q2" s="3"/>
      <c r="R2" s="3"/>
      <c r="S2" s="3"/>
      <c r="T2" s="3"/>
      <c r="U2" s="3"/>
      <c r="V2" s="3"/>
      <c r="W2" s="3"/>
    </row>
    <row r="3" spans="1:23" ht="32" customHeight="1">
      <c r="A3" s="308" t="s">
        <v>1003</v>
      </c>
      <c r="B3" s="308" t="s">
        <v>63</v>
      </c>
      <c r="C3" s="308" t="s">
        <v>1053</v>
      </c>
      <c r="D3" s="308" t="s">
        <v>1054</v>
      </c>
      <c r="E3" s="308" t="s">
        <v>1055</v>
      </c>
      <c r="F3" s="308" t="s">
        <v>1056</v>
      </c>
      <c r="G3" s="308" t="s">
        <v>781</v>
      </c>
      <c r="H3" s="308" t="s">
        <v>1057</v>
      </c>
      <c r="I3" s="3"/>
      <c r="J3" s="3"/>
      <c r="K3" s="3"/>
      <c r="L3" s="3"/>
      <c r="M3" s="3"/>
      <c r="N3" s="3"/>
      <c r="O3" s="3"/>
      <c r="P3" s="3"/>
      <c r="Q3" s="3"/>
      <c r="R3" s="3"/>
      <c r="S3" s="3"/>
      <c r="T3" s="3"/>
      <c r="U3" s="3"/>
      <c r="V3" s="3"/>
      <c r="W3" s="3"/>
    </row>
    <row r="4" spans="1:23" ht="15">
      <c r="A4" s="323">
        <v>1</v>
      </c>
      <c r="B4" s="41" t="s">
        <v>677</v>
      </c>
      <c r="C4" s="41" t="s">
        <v>782</v>
      </c>
      <c r="D4" s="343" t="s">
        <v>1349</v>
      </c>
      <c r="E4" s="41" t="s">
        <v>1383</v>
      </c>
      <c r="F4" s="41" t="s">
        <v>1378</v>
      </c>
      <c r="G4" s="8" t="s">
        <v>783</v>
      </c>
      <c r="H4" s="444" t="s">
        <v>1422</v>
      </c>
      <c r="I4" s="3"/>
      <c r="J4" s="3"/>
      <c r="K4" s="3"/>
      <c r="L4" s="3"/>
      <c r="M4" s="3"/>
      <c r="N4" s="3"/>
      <c r="O4" s="3"/>
      <c r="P4" s="3"/>
      <c r="Q4" s="3"/>
      <c r="R4" s="3"/>
      <c r="S4" s="3"/>
      <c r="T4" s="3"/>
      <c r="U4" s="3"/>
      <c r="V4" s="3"/>
      <c r="W4" s="3"/>
    </row>
    <row r="5" spans="1:23" ht="30">
      <c r="A5" s="323">
        <v>2</v>
      </c>
      <c r="B5" s="41" t="s">
        <v>707</v>
      </c>
      <c r="C5" s="41" t="s">
        <v>784</v>
      </c>
      <c r="D5" s="343" t="s">
        <v>1107</v>
      </c>
      <c r="E5" s="41" t="s">
        <v>1384</v>
      </c>
      <c r="F5" s="41" t="s">
        <v>1378</v>
      </c>
      <c r="G5" s="8"/>
      <c r="H5" s="431"/>
      <c r="I5" s="3"/>
      <c r="J5" s="3"/>
      <c r="K5" s="3"/>
      <c r="L5" s="3"/>
      <c r="M5" s="3"/>
      <c r="N5" s="3"/>
      <c r="O5" s="3"/>
      <c r="P5" s="3"/>
      <c r="Q5" s="3"/>
      <c r="R5" s="3"/>
      <c r="S5" s="3"/>
      <c r="T5" s="3"/>
      <c r="U5" s="3"/>
      <c r="V5" s="3"/>
      <c r="W5" s="3"/>
    </row>
    <row r="6" spans="1:23" ht="15">
      <c r="A6" s="323">
        <v>3</v>
      </c>
      <c r="B6" s="41" t="s">
        <v>486</v>
      </c>
      <c r="C6" s="41" t="s">
        <v>785</v>
      </c>
      <c r="D6" s="343" t="s">
        <v>1103</v>
      </c>
      <c r="E6" s="41" t="s">
        <v>1385</v>
      </c>
      <c r="F6" s="41" t="s">
        <v>1379</v>
      </c>
      <c r="G6" s="8" t="s">
        <v>786</v>
      </c>
      <c r="H6" s="444" t="s">
        <v>1423</v>
      </c>
      <c r="I6" s="3"/>
      <c r="J6" s="3"/>
      <c r="K6" s="3"/>
      <c r="L6" s="3"/>
      <c r="M6" s="3"/>
      <c r="N6" s="3"/>
      <c r="O6" s="3"/>
      <c r="P6" s="3"/>
      <c r="Q6" s="3"/>
      <c r="R6" s="3"/>
      <c r="S6" s="3"/>
      <c r="T6" s="3"/>
      <c r="U6" s="3"/>
      <c r="V6" s="3"/>
      <c r="W6" s="3"/>
    </row>
    <row r="7" spans="1:23" ht="15">
      <c r="A7" s="323">
        <v>4</v>
      </c>
      <c r="B7" s="41" t="s">
        <v>494</v>
      </c>
      <c r="C7" s="41" t="s">
        <v>787</v>
      </c>
      <c r="D7" s="32" t="s">
        <v>1186</v>
      </c>
      <c r="E7" s="41" t="s">
        <v>1386</v>
      </c>
      <c r="F7" s="41" t="s">
        <v>1378</v>
      </c>
      <c r="G7" t="s">
        <v>1363</v>
      </c>
      <c r="H7" s="444" t="s">
        <v>1424</v>
      </c>
      <c r="I7" s="3"/>
      <c r="J7" s="3"/>
      <c r="K7" s="3"/>
      <c r="L7" s="3"/>
      <c r="M7" s="3"/>
      <c r="N7" s="3"/>
      <c r="O7" s="3"/>
      <c r="P7" s="3"/>
      <c r="Q7" s="3"/>
      <c r="R7" s="3"/>
      <c r="S7" s="3"/>
      <c r="T7" s="3"/>
      <c r="U7" s="3"/>
      <c r="V7" s="3"/>
      <c r="W7" s="3"/>
    </row>
    <row r="8" spans="1:23" ht="15">
      <c r="A8" s="323">
        <v>5</v>
      </c>
      <c r="B8" s="41" t="s">
        <v>471</v>
      </c>
      <c r="C8" s="41" t="s">
        <v>788</v>
      </c>
      <c r="D8" s="343" t="s">
        <v>1374</v>
      </c>
      <c r="E8" s="41" t="s">
        <v>1387</v>
      </c>
      <c r="F8" s="41" t="s">
        <v>1378</v>
      </c>
      <c r="G8" s="8" t="s">
        <v>789</v>
      </c>
      <c r="H8" s="431"/>
      <c r="I8" s="3"/>
      <c r="J8" s="3"/>
      <c r="K8" s="3"/>
      <c r="L8" s="3"/>
      <c r="M8" s="3"/>
      <c r="N8" s="3"/>
      <c r="O8" s="3"/>
      <c r="P8" s="3"/>
      <c r="Q8" s="3"/>
      <c r="R8" s="3"/>
      <c r="S8" s="3"/>
      <c r="T8" s="3"/>
      <c r="U8" s="3"/>
      <c r="V8" s="3"/>
      <c r="W8" s="3"/>
    </row>
    <row r="9" spans="1:23" ht="15">
      <c r="A9" s="323">
        <v>6</v>
      </c>
      <c r="B9" s="41" t="s">
        <v>492</v>
      </c>
      <c r="C9" s="41" t="s">
        <v>790</v>
      </c>
      <c r="D9" s="343" t="s">
        <v>1136</v>
      </c>
      <c r="E9" s="41" t="s">
        <v>1388</v>
      </c>
      <c r="F9" s="41" t="s">
        <v>1378</v>
      </c>
      <c r="G9" s="8" t="s">
        <v>791</v>
      </c>
      <c r="H9" s="444" t="s">
        <v>1425</v>
      </c>
      <c r="I9" s="3"/>
      <c r="J9" s="3"/>
      <c r="K9" s="3"/>
      <c r="L9" s="3"/>
      <c r="M9" s="3"/>
      <c r="N9" s="3"/>
      <c r="O9" s="3"/>
      <c r="P9" s="3"/>
      <c r="Q9" s="3"/>
      <c r="R9" s="3"/>
      <c r="S9" s="3"/>
      <c r="T9" s="3"/>
      <c r="U9" s="3"/>
      <c r="V9" s="3"/>
      <c r="W9" s="3"/>
    </row>
    <row r="10" spans="1:23" ht="15">
      <c r="A10" s="323">
        <v>7</v>
      </c>
      <c r="B10" s="41" t="s">
        <v>638</v>
      </c>
      <c r="C10" s="41" t="s">
        <v>792</v>
      </c>
      <c r="D10" s="32" t="s">
        <v>1347</v>
      </c>
      <c r="E10" s="41" t="s">
        <v>1389</v>
      </c>
      <c r="F10" s="41" t="s">
        <v>1378</v>
      </c>
      <c r="G10" t="s">
        <v>1364</v>
      </c>
      <c r="H10" s="444" t="s">
        <v>1426</v>
      </c>
      <c r="I10" s="3"/>
      <c r="J10" s="3"/>
      <c r="K10" s="3"/>
      <c r="L10" s="3"/>
      <c r="M10" s="3"/>
      <c r="N10" s="3"/>
      <c r="O10" s="3"/>
      <c r="P10" s="3"/>
      <c r="Q10" s="3"/>
      <c r="R10" s="3"/>
      <c r="S10" s="3"/>
      <c r="T10" s="3"/>
      <c r="U10" s="3"/>
      <c r="V10" s="3"/>
      <c r="W10" s="3"/>
    </row>
    <row r="11" spans="1:23" ht="15">
      <c r="A11" s="323">
        <v>8</v>
      </c>
      <c r="B11" s="41" t="s">
        <v>713</v>
      </c>
      <c r="C11" s="41" t="s">
        <v>793</v>
      </c>
      <c r="D11" s="343" t="s">
        <v>1375</v>
      </c>
      <c r="E11" s="41" t="s">
        <v>1390</v>
      </c>
      <c r="F11" s="41" t="s">
        <v>1378</v>
      </c>
      <c r="G11" s="8" t="s">
        <v>794</v>
      </c>
      <c r="H11" s="444" t="s">
        <v>1427</v>
      </c>
      <c r="I11" s="3"/>
      <c r="J11" s="3"/>
      <c r="K11" s="3"/>
      <c r="L11" s="3"/>
      <c r="M11" s="3"/>
      <c r="N11" s="3"/>
      <c r="O11" s="3"/>
      <c r="P11" s="3"/>
      <c r="Q11" s="3"/>
      <c r="R11" s="3"/>
      <c r="S11" s="3"/>
      <c r="T11" s="3"/>
      <c r="U11" s="3"/>
      <c r="V11" s="3"/>
      <c r="W11" s="3"/>
    </row>
    <row r="12" spans="1:23" ht="15">
      <c r="A12" s="323">
        <v>9</v>
      </c>
      <c r="B12" s="41" t="s">
        <v>498</v>
      </c>
      <c r="C12" s="41" t="s">
        <v>795</v>
      </c>
      <c r="D12" s="343" t="s">
        <v>1105</v>
      </c>
      <c r="E12" s="41" t="s">
        <v>1391</v>
      </c>
      <c r="F12" s="41" t="s">
        <v>1379</v>
      </c>
      <c r="G12" s="8"/>
      <c r="H12" s="444" t="s">
        <v>1428</v>
      </c>
      <c r="I12" s="3"/>
      <c r="J12" s="3"/>
      <c r="K12" s="3"/>
      <c r="L12" s="3"/>
      <c r="M12" s="3"/>
      <c r="N12" s="3"/>
      <c r="O12" s="3"/>
      <c r="P12" s="3"/>
      <c r="Q12" s="3"/>
      <c r="R12" s="3"/>
      <c r="S12" s="3"/>
      <c r="T12" s="3"/>
      <c r="U12" s="3"/>
      <c r="V12" s="3"/>
      <c r="W12" s="3"/>
    </row>
    <row r="13" spans="1:23" ht="15">
      <c r="A13" s="323">
        <v>10</v>
      </c>
      <c r="B13" s="41" t="s">
        <v>686</v>
      </c>
      <c r="C13" s="41" t="s">
        <v>796</v>
      </c>
      <c r="D13" s="343" t="s">
        <v>1201</v>
      </c>
      <c r="E13" s="41" t="s">
        <v>1392</v>
      </c>
      <c r="F13" s="41" t="s">
        <v>1378</v>
      </c>
      <c r="G13" s="8" t="s">
        <v>797</v>
      </c>
      <c r="H13" s="444" t="s">
        <v>1429</v>
      </c>
      <c r="I13" s="3"/>
      <c r="J13" s="3"/>
      <c r="K13" s="3"/>
      <c r="L13" s="3"/>
      <c r="M13" s="3"/>
      <c r="N13" s="3"/>
      <c r="O13" s="3"/>
      <c r="P13" s="3"/>
      <c r="Q13" s="3"/>
      <c r="R13" s="3"/>
      <c r="S13" s="3"/>
      <c r="T13" s="3"/>
      <c r="U13" s="3"/>
      <c r="V13" s="3"/>
      <c r="W13" s="3"/>
    </row>
    <row r="14" spans="1:23" ht="14">
      <c r="A14" s="323">
        <v>11</v>
      </c>
      <c r="B14" s="41" t="s">
        <v>668</v>
      </c>
      <c r="C14" s="41" t="s">
        <v>798</v>
      </c>
      <c r="D14" s="286" t="s">
        <v>1203</v>
      </c>
      <c r="E14" s="41" t="s">
        <v>1393</v>
      </c>
      <c r="F14" s="41" t="s">
        <v>1378</v>
      </c>
      <c r="G14" s="8" t="s">
        <v>799</v>
      </c>
      <c r="H14" s="444" t="s">
        <v>1430</v>
      </c>
      <c r="I14" s="3"/>
      <c r="J14" s="3"/>
      <c r="K14" s="3"/>
      <c r="L14" s="3"/>
      <c r="M14" s="3"/>
      <c r="N14" s="3"/>
      <c r="O14" s="3"/>
      <c r="P14" s="3"/>
      <c r="Q14" s="3"/>
      <c r="R14" s="3"/>
      <c r="S14" s="3"/>
      <c r="T14" s="3"/>
      <c r="U14" s="3"/>
      <c r="V14" s="3"/>
      <c r="W14" s="3"/>
    </row>
    <row r="15" spans="1:23" ht="15">
      <c r="A15" s="383">
        <v>12</v>
      </c>
      <c r="B15" s="385" t="s">
        <v>467</v>
      </c>
      <c r="C15" s="385" t="s">
        <v>800</v>
      </c>
      <c r="D15" s="32" t="s">
        <v>1376</v>
      </c>
      <c r="E15" s="41" t="s">
        <v>1394</v>
      </c>
      <c r="F15" s="41" t="s">
        <v>1378</v>
      </c>
      <c r="H15" s="431"/>
      <c r="I15" s="3"/>
      <c r="J15" s="3"/>
      <c r="K15" s="3"/>
      <c r="L15" s="3"/>
      <c r="M15" s="3"/>
      <c r="N15" s="3"/>
      <c r="O15" s="3"/>
      <c r="P15" s="3"/>
      <c r="Q15" s="3"/>
      <c r="R15" s="3"/>
      <c r="S15" s="3"/>
      <c r="T15" s="3"/>
      <c r="U15" s="3"/>
      <c r="V15" s="3"/>
      <c r="W15" s="3"/>
    </row>
    <row r="16" spans="1:23" ht="15">
      <c r="A16" s="384"/>
      <c r="B16" s="386"/>
      <c r="C16" s="387"/>
      <c r="D16" s="32" t="s">
        <v>1128</v>
      </c>
      <c r="E16" s="299" t="s">
        <v>1395</v>
      </c>
      <c r="F16" s="41" t="s">
        <v>1378</v>
      </c>
      <c r="H16" s="444" t="s">
        <v>1431</v>
      </c>
      <c r="I16" s="3"/>
      <c r="J16" s="3"/>
      <c r="K16" s="3"/>
      <c r="L16" s="3"/>
      <c r="M16" s="3"/>
      <c r="N16" s="3"/>
      <c r="O16" s="3"/>
      <c r="P16" s="3"/>
      <c r="Q16" s="3"/>
      <c r="R16" s="3"/>
      <c r="S16" s="3"/>
      <c r="T16" s="3"/>
      <c r="U16" s="3"/>
      <c r="V16" s="3"/>
      <c r="W16" s="3"/>
    </row>
    <row r="17" spans="1:23" ht="15">
      <c r="A17" s="323">
        <v>13</v>
      </c>
      <c r="B17" s="41" t="s">
        <v>675</v>
      </c>
      <c r="C17" s="41" t="s">
        <v>801</v>
      </c>
      <c r="D17" s="343" t="s">
        <v>1109</v>
      </c>
      <c r="E17" s="41" t="s">
        <v>1396</v>
      </c>
      <c r="F17" s="41" t="s">
        <v>1378</v>
      </c>
      <c r="G17" s="8" t="s">
        <v>1365</v>
      </c>
      <c r="H17" s="444" t="s">
        <v>1432</v>
      </c>
      <c r="I17" s="3"/>
      <c r="J17" s="3"/>
      <c r="K17" s="3"/>
      <c r="L17" s="3"/>
      <c r="M17" s="3"/>
      <c r="N17" s="3"/>
      <c r="O17" s="3"/>
      <c r="P17" s="3"/>
      <c r="Q17" s="3"/>
      <c r="R17" s="3"/>
      <c r="S17" s="3"/>
      <c r="T17" s="3"/>
      <c r="U17" s="3"/>
      <c r="V17" s="3"/>
      <c r="W17" s="3"/>
    </row>
    <row r="18" spans="1:23" ht="14">
      <c r="A18" s="323">
        <v>14</v>
      </c>
      <c r="B18" s="41" t="s">
        <v>689</v>
      </c>
      <c r="C18" s="41" t="s">
        <v>802</v>
      </c>
      <c r="D18" s="148" t="s">
        <v>1200</v>
      </c>
      <c r="E18" s="41"/>
      <c r="F18" s="41"/>
      <c r="G18" s="8"/>
      <c r="H18" s="431"/>
      <c r="I18" s="3"/>
      <c r="J18" s="3"/>
      <c r="K18" s="3"/>
      <c r="L18" s="3"/>
      <c r="M18" s="3"/>
      <c r="N18" s="3"/>
      <c r="O18" s="3"/>
      <c r="P18" s="3"/>
      <c r="Q18" s="3"/>
      <c r="R18" s="3"/>
      <c r="S18" s="3"/>
      <c r="T18" s="3"/>
      <c r="U18" s="3"/>
      <c r="V18" s="3"/>
      <c r="W18" s="3"/>
    </row>
    <row r="19" spans="1:23" ht="15">
      <c r="A19" s="323">
        <v>15</v>
      </c>
      <c r="B19" s="41" t="s">
        <v>692</v>
      </c>
      <c r="C19" s="41" t="s">
        <v>803</v>
      </c>
      <c r="D19" s="343" t="s">
        <v>1102</v>
      </c>
      <c r="E19" s="41" t="s">
        <v>1397</v>
      </c>
      <c r="F19" s="41" t="s">
        <v>1380</v>
      </c>
      <c r="G19" s="8" t="s">
        <v>804</v>
      </c>
      <c r="H19" s="444" t="s">
        <v>1433</v>
      </c>
      <c r="I19" s="3"/>
      <c r="J19" s="3"/>
      <c r="K19" s="3"/>
      <c r="L19" s="3"/>
      <c r="M19" s="3"/>
      <c r="N19" s="3"/>
      <c r="O19" s="3"/>
      <c r="P19" s="3"/>
      <c r="Q19" s="3"/>
      <c r="R19" s="3"/>
      <c r="S19" s="3"/>
      <c r="T19" s="3"/>
      <c r="U19" s="3"/>
      <c r="V19" s="3"/>
      <c r="W19" s="3"/>
    </row>
    <row r="20" spans="1:23" ht="15">
      <c r="A20" s="323">
        <v>16</v>
      </c>
      <c r="B20" s="41" t="s">
        <v>496</v>
      </c>
      <c r="C20" s="41" t="s">
        <v>805</v>
      </c>
      <c r="D20" s="343" t="s">
        <v>1104</v>
      </c>
      <c r="E20" s="41" t="s">
        <v>1413</v>
      </c>
      <c r="F20" s="307" t="s">
        <v>1381</v>
      </c>
      <c r="G20" s="8" t="s">
        <v>1366</v>
      </c>
      <c r="H20" s="444" t="s">
        <v>1434</v>
      </c>
      <c r="I20" s="3"/>
      <c r="J20" s="3"/>
      <c r="K20" s="3"/>
      <c r="L20" s="3"/>
      <c r="M20" s="3"/>
      <c r="N20" s="3"/>
      <c r="O20" s="3"/>
      <c r="P20" s="3"/>
      <c r="Q20" s="3"/>
      <c r="R20" s="3"/>
      <c r="S20" s="3"/>
      <c r="T20" s="3"/>
      <c r="U20" s="3"/>
      <c r="V20" s="3"/>
      <c r="W20" s="3"/>
    </row>
    <row r="21" spans="1:23" ht="15">
      <c r="A21" s="323">
        <v>17</v>
      </c>
      <c r="B21" s="41" t="s">
        <v>477</v>
      </c>
      <c r="C21" s="41" t="s">
        <v>806</v>
      </c>
      <c r="D21" s="343" t="s">
        <v>1117</v>
      </c>
      <c r="E21" s="41" t="s">
        <v>1398</v>
      </c>
      <c r="F21" s="41" t="s">
        <v>1378</v>
      </c>
      <c r="G21" s="8" t="s">
        <v>807</v>
      </c>
      <c r="H21" s="431"/>
      <c r="I21" s="3"/>
      <c r="J21" s="3"/>
      <c r="K21" s="3"/>
      <c r="L21" s="3"/>
      <c r="M21" s="3"/>
      <c r="N21" s="3"/>
      <c r="O21" s="3"/>
      <c r="P21" s="3"/>
      <c r="Q21" s="3"/>
      <c r="R21" s="3"/>
      <c r="S21" s="3"/>
      <c r="T21" s="3"/>
      <c r="U21" s="3"/>
      <c r="V21" s="3"/>
      <c r="W21" s="3"/>
    </row>
    <row r="22" spans="1:23" ht="15">
      <c r="A22" s="323">
        <v>18</v>
      </c>
      <c r="B22" s="41" t="s">
        <v>483</v>
      </c>
      <c r="C22" s="41" t="s">
        <v>808</v>
      </c>
      <c r="D22" s="347" t="s">
        <v>1350</v>
      </c>
      <c r="E22" s="41" t="s">
        <v>1399</v>
      </c>
      <c r="F22" s="41" t="s">
        <v>1378</v>
      </c>
      <c r="G22" s="8" t="s">
        <v>1367</v>
      </c>
      <c r="H22" s="431"/>
      <c r="I22" s="3"/>
      <c r="J22" s="3"/>
      <c r="K22" s="3"/>
      <c r="L22" s="3"/>
      <c r="M22" s="3"/>
      <c r="N22" s="3"/>
      <c r="O22" s="3"/>
      <c r="P22" s="3"/>
      <c r="Q22" s="3"/>
      <c r="R22" s="3"/>
      <c r="S22" s="3"/>
      <c r="T22" s="3"/>
      <c r="U22" s="3"/>
      <c r="V22" s="3"/>
      <c r="W22" s="3"/>
    </row>
    <row r="23" spans="1:23" ht="15">
      <c r="A23" s="323">
        <v>19</v>
      </c>
      <c r="B23" s="41" t="s">
        <v>635</v>
      </c>
      <c r="C23" s="41" t="s">
        <v>809</v>
      </c>
      <c r="D23" s="343" t="s">
        <v>1343</v>
      </c>
      <c r="E23" s="41" t="s">
        <v>1400</v>
      </c>
      <c r="F23" s="41" t="s">
        <v>1378</v>
      </c>
      <c r="G23" s="8" t="s">
        <v>810</v>
      </c>
      <c r="H23" s="444" t="s">
        <v>1435</v>
      </c>
      <c r="I23" s="3"/>
      <c r="J23" s="3"/>
      <c r="K23" s="3"/>
      <c r="L23" s="3"/>
      <c r="M23" s="3"/>
      <c r="N23" s="3"/>
      <c r="O23" s="3"/>
      <c r="P23" s="3"/>
      <c r="Q23" s="3"/>
      <c r="R23" s="3"/>
      <c r="S23" s="3"/>
      <c r="T23" s="3"/>
      <c r="U23" s="3"/>
      <c r="V23" s="3"/>
      <c r="W23" s="3"/>
    </row>
    <row r="24" spans="1:23" ht="15">
      <c r="A24" s="323">
        <v>20</v>
      </c>
      <c r="B24" s="41" t="s">
        <v>660</v>
      </c>
      <c r="C24" s="41" t="s">
        <v>811</v>
      </c>
      <c r="D24" s="343" t="s">
        <v>1206</v>
      </c>
      <c r="E24" s="41" t="s">
        <v>1401</v>
      </c>
      <c r="F24" s="41" t="s">
        <v>1378</v>
      </c>
      <c r="G24" s="8" t="s">
        <v>1368</v>
      </c>
      <c r="H24" s="431"/>
      <c r="I24" s="3"/>
      <c r="J24" s="3"/>
      <c r="K24" s="3"/>
      <c r="L24" s="3"/>
      <c r="M24" s="3"/>
      <c r="N24" s="3"/>
      <c r="O24" s="3"/>
      <c r="P24" s="3"/>
      <c r="Q24" s="3"/>
      <c r="R24" s="3"/>
      <c r="S24" s="3"/>
      <c r="T24" s="3"/>
      <c r="U24" s="3"/>
      <c r="V24" s="3"/>
      <c r="W24" s="3"/>
    </row>
    <row r="25" spans="1:23" ht="15">
      <c r="A25" s="323">
        <v>21</v>
      </c>
      <c r="B25" s="41" t="s">
        <v>696</v>
      </c>
      <c r="C25" s="41" t="s">
        <v>812</v>
      </c>
      <c r="D25" s="343" t="s">
        <v>1185</v>
      </c>
      <c r="E25" s="41" t="s">
        <v>1402</v>
      </c>
      <c r="F25" s="41" t="s">
        <v>1378</v>
      </c>
      <c r="G25" s="8" t="s">
        <v>1369</v>
      </c>
      <c r="H25" s="444" t="s">
        <v>1436</v>
      </c>
      <c r="I25" s="3"/>
      <c r="J25" s="3"/>
      <c r="K25" s="3"/>
      <c r="L25" s="3"/>
      <c r="M25" s="3"/>
      <c r="N25" s="3"/>
      <c r="O25" s="3"/>
      <c r="P25" s="3"/>
      <c r="Q25" s="3"/>
      <c r="R25" s="3"/>
      <c r="S25" s="3"/>
      <c r="T25" s="3"/>
      <c r="U25" s="3"/>
      <c r="V25" s="3"/>
      <c r="W25" s="3"/>
    </row>
    <row r="26" spans="1:23" ht="15">
      <c r="A26" s="323">
        <v>22</v>
      </c>
      <c r="B26" s="41" t="s">
        <v>704</v>
      </c>
      <c r="C26" s="41" t="s">
        <v>813</v>
      </c>
      <c r="D26" s="343" t="s">
        <v>1118</v>
      </c>
      <c r="E26" s="41" t="s">
        <v>1403</v>
      </c>
      <c r="F26" s="41" t="s">
        <v>1378</v>
      </c>
      <c r="G26" s="8" t="s">
        <v>814</v>
      </c>
      <c r="H26" s="444" t="s">
        <v>1437</v>
      </c>
      <c r="I26" s="3"/>
      <c r="J26" s="3"/>
      <c r="K26" s="3"/>
      <c r="L26" s="3"/>
      <c r="M26" s="3"/>
      <c r="N26" s="3"/>
      <c r="O26" s="3"/>
      <c r="P26" s="3"/>
      <c r="Q26" s="3"/>
      <c r="R26" s="3"/>
      <c r="S26" s="3"/>
      <c r="T26" s="3"/>
      <c r="U26" s="3"/>
      <c r="V26" s="3"/>
      <c r="W26" s="3"/>
    </row>
    <row r="27" spans="1:23" ht="15">
      <c r="A27" s="323">
        <v>23</v>
      </c>
      <c r="B27" s="41" t="s">
        <v>701</v>
      </c>
      <c r="C27" s="41" t="s">
        <v>815</v>
      </c>
      <c r="D27" s="343" t="s">
        <v>1184</v>
      </c>
      <c r="E27" s="41" t="s">
        <v>1404</v>
      </c>
      <c r="F27" s="41" t="s">
        <v>1378</v>
      </c>
      <c r="G27" s="8" t="s">
        <v>816</v>
      </c>
      <c r="H27" s="431"/>
      <c r="I27" s="3"/>
      <c r="J27" s="3"/>
      <c r="K27" s="3"/>
      <c r="L27" s="3"/>
      <c r="M27" s="3"/>
      <c r="N27" s="3"/>
      <c r="O27" s="3"/>
      <c r="P27" s="3"/>
      <c r="Q27" s="3"/>
      <c r="R27" s="3"/>
      <c r="S27" s="3"/>
      <c r="T27" s="3"/>
      <c r="U27" s="3"/>
      <c r="V27" s="3"/>
      <c r="W27" s="3"/>
    </row>
    <row r="28" spans="1:23" ht="15">
      <c r="A28" s="323">
        <v>24</v>
      </c>
      <c r="B28" s="41" t="s">
        <v>671</v>
      </c>
      <c r="C28" s="41" t="s">
        <v>817</v>
      </c>
      <c r="D28" s="343" t="s">
        <v>1357</v>
      </c>
      <c r="E28" s="41" t="s">
        <v>1405</v>
      </c>
      <c r="F28" s="41" t="s">
        <v>1378</v>
      </c>
      <c r="G28" s="8" t="s">
        <v>818</v>
      </c>
      <c r="H28" s="444" t="s">
        <v>1438</v>
      </c>
      <c r="I28" s="3"/>
      <c r="J28" s="3"/>
      <c r="K28" s="3"/>
      <c r="L28" s="3"/>
      <c r="M28" s="3"/>
      <c r="N28" s="3"/>
      <c r="O28" s="3"/>
      <c r="P28" s="3"/>
      <c r="Q28" s="3"/>
      <c r="R28" s="3"/>
      <c r="S28" s="3"/>
      <c r="T28" s="3"/>
      <c r="U28" s="3"/>
      <c r="V28" s="3"/>
      <c r="W28" s="3"/>
    </row>
    <row r="29" spans="1:23" ht="15">
      <c r="A29" s="323">
        <v>25</v>
      </c>
      <c r="B29" s="41" t="s">
        <v>698</v>
      </c>
      <c r="C29" s="41" t="s">
        <v>819</v>
      </c>
      <c r="D29" s="343" t="s">
        <v>1348</v>
      </c>
      <c r="E29" s="41" t="s">
        <v>1406</v>
      </c>
      <c r="F29" s="41" t="s">
        <v>1378</v>
      </c>
      <c r="G29" s="8" t="s">
        <v>820</v>
      </c>
      <c r="H29" s="444" t="s">
        <v>1439</v>
      </c>
      <c r="I29" s="3"/>
      <c r="J29" s="3"/>
      <c r="K29" s="3"/>
      <c r="L29" s="3"/>
      <c r="M29" s="3"/>
      <c r="N29" s="3"/>
      <c r="O29" s="3"/>
      <c r="P29" s="3"/>
      <c r="Q29" s="3"/>
      <c r="R29" s="3"/>
      <c r="S29" s="3"/>
      <c r="T29" s="3"/>
      <c r="U29" s="3"/>
      <c r="V29" s="3"/>
      <c r="W29" s="3"/>
    </row>
    <row r="30" spans="1:23" ht="15">
      <c r="A30" s="323">
        <v>26</v>
      </c>
      <c r="B30" s="41" t="s">
        <v>490</v>
      </c>
      <c r="C30" s="41" t="s">
        <v>821</v>
      </c>
      <c r="D30" s="32" t="s">
        <v>1346</v>
      </c>
      <c r="E30" s="41" t="s">
        <v>1407</v>
      </c>
      <c r="F30" s="41" t="s">
        <v>1378</v>
      </c>
      <c r="G30" s="8" t="s">
        <v>822</v>
      </c>
      <c r="H30" s="431"/>
      <c r="I30" s="3"/>
      <c r="J30" s="3"/>
      <c r="K30" s="3"/>
      <c r="L30" s="3"/>
      <c r="M30" s="3"/>
      <c r="N30" s="3"/>
      <c r="O30" s="3"/>
      <c r="P30" s="3"/>
      <c r="Q30" s="3"/>
      <c r="R30" s="3"/>
      <c r="S30" s="3"/>
      <c r="T30" s="3"/>
      <c r="U30" s="3"/>
      <c r="V30" s="3"/>
      <c r="W30" s="3"/>
    </row>
    <row r="31" spans="1:23" ht="15">
      <c r="A31" s="323">
        <v>27</v>
      </c>
      <c r="B31" s="41" t="s">
        <v>652</v>
      </c>
      <c r="C31" s="41" t="s">
        <v>823</v>
      </c>
      <c r="D31" s="343" t="s">
        <v>1131</v>
      </c>
      <c r="E31" s="41" t="s">
        <v>1408</v>
      </c>
      <c r="F31" s="41" t="s">
        <v>1378</v>
      </c>
      <c r="G31" s="8" t="s">
        <v>824</v>
      </c>
      <c r="H31" s="444" t="s">
        <v>1440</v>
      </c>
      <c r="I31" s="3"/>
      <c r="J31" s="3"/>
      <c r="K31" s="3"/>
      <c r="L31" s="3"/>
      <c r="M31" s="3"/>
      <c r="N31" s="3"/>
      <c r="O31" s="3"/>
      <c r="P31" s="3"/>
      <c r="Q31" s="3"/>
      <c r="R31" s="3"/>
      <c r="S31" s="3"/>
      <c r="T31" s="3"/>
      <c r="U31" s="3"/>
      <c r="V31" s="3"/>
      <c r="W31" s="3"/>
    </row>
    <row r="32" spans="1:23" ht="15">
      <c r="A32" s="323">
        <v>28</v>
      </c>
      <c r="B32" s="41" t="s">
        <v>684</v>
      </c>
      <c r="C32" s="41" t="s">
        <v>825</v>
      </c>
      <c r="D32" s="343" t="s">
        <v>1108</v>
      </c>
      <c r="E32" s="41" t="s">
        <v>1409</v>
      </c>
      <c r="F32" s="41" t="s">
        <v>1378</v>
      </c>
      <c r="G32" s="8" t="s">
        <v>826</v>
      </c>
      <c r="H32" s="444" t="s">
        <v>1441</v>
      </c>
      <c r="I32" s="3"/>
      <c r="J32" s="3"/>
      <c r="K32" s="3"/>
      <c r="L32" s="3"/>
      <c r="M32" s="3"/>
      <c r="N32" s="3"/>
      <c r="O32" s="3"/>
      <c r="P32" s="3"/>
      <c r="Q32" s="3"/>
      <c r="R32" s="3"/>
      <c r="S32" s="3"/>
      <c r="T32" s="3"/>
      <c r="U32" s="3"/>
      <c r="V32" s="3"/>
      <c r="W32" s="3"/>
    </row>
    <row r="33" spans="1:23" ht="15">
      <c r="A33" s="323">
        <v>29</v>
      </c>
      <c r="B33" s="41" t="s">
        <v>665</v>
      </c>
      <c r="C33" s="41" t="s">
        <v>827</v>
      </c>
      <c r="D33" s="343" t="s">
        <v>1193</v>
      </c>
      <c r="E33" s="41" t="s">
        <v>1410</v>
      </c>
      <c r="F33" s="41" t="s">
        <v>1378</v>
      </c>
      <c r="G33" s="8" t="s">
        <v>1370</v>
      </c>
      <c r="H33" s="444" t="s">
        <v>1442</v>
      </c>
      <c r="I33" s="3"/>
      <c r="J33" s="3"/>
      <c r="K33" s="3"/>
      <c r="L33" s="3"/>
      <c r="M33" s="3"/>
      <c r="N33" s="3"/>
      <c r="O33" s="3"/>
      <c r="P33" s="3"/>
      <c r="Q33" s="3"/>
      <c r="R33" s="3"/>
      <c r="S33" s="3"/>
      <c r="T33" s="3"/>
      <c r="U33" s="3"/>
      <c r="V33" s="3"/>
      <c r="W33" s="3"/>
    </row>
    <row r="34" spans="1:23" ht="15">
      <c r="A34" s="323">
        <v>30</v>
      </c>
      <c r="B34" s="41" t="s">
        <v>632</v>
      </c>
      <c r="C34" s="41" t="s">
        <v>828</v>
      </c>
      <c r="D34" s="343" t="s">
        <v>1101</v>
      </c>
      <c r="E34" s="41" t="s">
        <v>1414</v>
      </c>
      <c r="F34" s="41" t="s">
        <v>1382</v>
      </c>
      <c r="G34" s="8" t="s">
        <v>829</v>
      </c>
      <c r="H34" s="444" t="s">
        <v>1443</v>
      </c>
      <c r="I34" s="3"/>
      <c r="J34" s="3"/>
      <c r="K34" s="3"/>
      <c r="L34" s="3"/>
      <c r="M34" s="3"/>
      <c r="N34" s="3"/>
      <c r="O34" s="3"/>
      <c r="P34" s="3"/>
      <c r="Q34" s="3"/>
      <c r="R34" s="3"/>
      <c r="S34" s="3"/>
      <c r="T34" s="3"/>
      <c r="U34" s="3"/>
      <c r="V34" s="3"/>
      <c r="W34" s="3"/>
    </row>
    <row r="35" spans="1:23" ht="15">
      <c r="A35" s="323">
        <v>31</v>
      </c>
      <c r="B35" s="41" t="s">
        <v>663</v>
      </c>
      <c r="C35" s="41" t="s">
        <v>830</v>
      </c>
      <c r="D35" s="343" t="s">
        <v>1188</v>
      </c>
      <c r="E35" s="41" t="s">
        <v>1415</v>
      </c>
      <c r="F35" s="41" t="s">
        <v>1382</v>
      </c>
      <c r="G35" s="8" t="s">
        <v>831</v>
      </c>
      <c r="H35" s="444" t="s">
        <v>1444</v>
      </c>
      <c r="I35" s="3"/>
      <c r="J35" s="3"/>
      <c r="K35" s="3"/>
      <c r="L35" s="3"/>
      <c r="M35" s="3"/>
      <c r="N35" s="3"/>
      <c r="O35" s="3"/>
      <c r="P35" s="3"/>
      <c r="Q35" s="3"/>
      <c r="R35" s="3"/>
      <c r="S35" s="3"/>
      <c r="T35" s="3"/>
      <c r="U35" s="3"/>
      <c r="V35" s="3"/>
      <c r="W35" s="3"/>
    </row>
    <row r="36" spans="1:23" ht="14">
      <c r="A36" s="323">
        <v>32</v>
      </c>
      <c r="B36" s="41" t="s">
        <v>768</v>
      </c>
      <c r="C36" s="41" t="s">
        <v>832</v>
      </c>
      <c r="D36" s="41" t="s">
        <v>1377</v>
      </c>
      <c r="E36" s="41" t="s">
        <v>1411</v>
      </c>
      <c r="F36" s="41" t="s">
        <v>1378</v>
      </c>
      <c r="G36" t="s">
        <v>1371</v>
      </c>
      <c r="H36" s="431"/>
      <c r="I36" s="3"/>
      <c r="J36" s="3"/>
      <c r="K36" s="3"/>
      <c r="L36" s="3"/>
      <c r="M36" s="3"/>
      <c r="N36" s="3"/>
      <c r="O36" s="3"/>
      <c r="P36" s="3"/>
      <c r="Q36" s="3"/>
      <c r="R36" s="3"/>
      <c r="S36" s="3"/>
      <c r="T36" s="3"/>
      <c r="U36" s="3"/>
      <c r="V36" s="3"/>
      <c r="W36" s="3"/>
    </row>
    <row r="37" spans="1:23" ht="15">
      <c r="A37" s="323">
        <v>33</v>
      </c>
      <c r="B37" s="41" t="s">
        <v>469</v>
      </c>
      <c r="C37" s="41" t="s">
        <v>833</v>
      </c>
      <c r="D37" s="343" t="s">
        <v>1113</v>
      </c>
      <c r="E37" s="41" t="s">
        <v>1412</v>
      </c>
      <c r="F37" s="41" t="s">
        <v>1378</v>
      </c>
      <c r="G37" s="8" t="s">
        <v>834</v>
      </c>
      <c r="H37" s="431"/>
      <c r="I37" s="3"/>
      <c r="J37" s="3"/>
      <c r="K37" s="3"/>
      <c r="L37" s="3"/>
      <c r="M37" s="3"/>
      <c r="N37" s="3"/>
      <c r="O37" s="3"/>
      <c r="P37" s="3"/>
      <c r="Q37" s="3"/>
      <c r="R37" s="3"/>
      <c r="S37" s="3"/>
      <c r="T37" s="3"/>
      <c r="U37" s="3"/>
      <c r="V37" s="3"/>
      <c r="W37" s="3"/>
    </row>
    <row r="38" spans="1:23" ht="14">
      <c r="A38" s="42" t="s">
        <v>1373</v>
      </c>
      <c r="B38" s="3"/>
      <c r="C38" s="3"/>
      <c r="D38" s="3"/>
      <c r="E38" s="3"/>
      <c r="F38" s="3"/>
      <c r="G38" s="3"/>
      <c r="H38" s="3"/>
      <c r="I38" s="3"/>
      <c r="J38" s="3"/>
      <c r="K38" s="3"/>
      <c r="L38" s="3"/>
      <c r="M38" s="3"/>
      <c r="N38" s="3"/>
      <c r="O38" s="3"/>
      <c r="P38" s="3"/>
      <c r="Q38" s="3"/>
      <c r="R38" s="3"/>
      <c r="S38" s="3"/>
      <c r="T38" s="3"/>
      <c r="U38" s="3"/>
      <c r="V38" s="3"/>
      <c r="W38" s="3"/>
    </row>
    <row r="39" spans="1:23" ht="14">
      <c r="A39" s="3" t="s">
        <v>1445</v>
      </c>
      <c r="B39" s="3"/>
      <c r="C39" s="3"/>
      <c r="D39" s="3"/>
      <c r="E39" s="3"/>
      <c r="F39" s="3"/>
      <c r="G39" s="3"/>
      <c r="H39" s="3"/>
      <c r="I39" s="3"/>
      <c r="J39" s="3"/>
      <c r="K39" s="3"/>
      <c r="L39" s="3"/>
      <c r="M39" s="3"/>
      <c r="N39" s="3"/>
      <c r="O39" s="3"/>
      <c r="P39" s="3"/>
      <c r="Q39" s="3"/>
      <c r="R39" s="3"/>
      <c r="S39" s="3"/>
      <c r="T39" s="3"/>
      <c r="U39" s="3"/>
      <c r="V39" s="3"/>
      <c r="W39" s="3"/>
    </row>
    <row r="40" spans="1:23" ht="14">
      <c r="A40" s="3"/>
      <c r="B40" s="3"/>
      <c r="C40" s="3"/>
      <c r="D40" s="3"/>
      <c r="E40" s="3"/>
      <c r="F40" s="3"/>
      <c r="G40" s="3"/>
      <c r="H40" s="3"/>
      <c r="I40" s="3"/>
      <c r="J40" s="3"/>
      <c r="K40" s="3"/>
      <c r="L40" s="3"/>
      <c r="M40" s="3"/>
      <c r="N40" s="3"/>
      <c r="O40" s="3"/>
      <c r="P40" s="3"/>
      <c r="Q40" s="3"/>
      <c r="R40" s="3"/>
      <c r="S40" s="3"/>
      <c r="T40" s="3"/>
      <c r="U40" s="3"/>
      <c r="V40" s="3"/>
      <c r="W40" s="3"/>
    </row>
    <row r="41" spans="1:23" ht="14">
      <c r="A41" s="3"/>
      <c r="B41" s="3"/>
      <c r="C41" s="3"/>
      <c r="D41" s="3"/>
      <c r="E41" s="3"/>
      <c r="F41" s="3"/>
      <c r="G41" s="3"/>
      <c r="H41" s="3"/>
      <c r="I41" s="3"/>
      <c r="J41" s="3"/>
      <c r="K41" s="3"/>
      <c r="L41" s="3"/>
      <c r="M41" s="3"/>
      <c r="N41" s="3"/>
      <c r="O41" s="3"/>
      <c r="P41" s="3"/>
      <c r="Q41" s="3"/>
      <c r="R41" s="3"/>
      <c r="S41" s="3"/>
      <c r="T41" s="3"/>
      <c r="U41" s="3"/>
      <c r="V41" s="3"/>
      <c r="W41" s="3"/>
    </row>
    <row r="42" spans="1:23" ht="14">
      <c r="A42" s="3"/>
      <c r="B42" s="3"/>
      <c r="C42" s="3"/>
      <c r="D42" s="3"/>
      <c r="E42" s="3"/>
      <c r="F42" s="3"/>
      <c r="G42" s="3"/>
      <c r="H42" s="3"/>
      <c r="I42" s="3"/>
      <c r="J42" s="3"/>
      <c r="K42" s="3"/>
      <c r="L42" s="3"/>
      <c r="M42" s="3"/>
      <c r="N42" s="3"/>
      <c r="O42" s="3"/>
      <c r="P42" s="3"/>
      <c r="Q42" s="3"/>
      <c r="R42" s="3"/>
      <c r="S42" s="3"/>
      <c r="T42" s="3"/>
      <c r="U42" s="3"/>
      <c r="V42" s="3"/>
      <c r="W42" s="3"/>
    </row>
    <row r="43" spans="1:23" ht="14">
      <c r="A43" s="3"/>
      <c r="B43" s="3"/>
      <c r="C43" s="3"/>
      <c r="D43" s="3"/>
      <c r="E43" s="3"/>
      <c r="F43" s="3"/>
      <c r="G43" s="3"/>
      <c r="H43" s="3"/>
      <c r="I43" s="3"/>
      <c r="J43" s="3"/>
      <c r="K43" s="3"/>
      <c r="L43" s="3"/>
      <c r="M43" s="3"/>
      <c r="N43" s="3"/>
      <c r="O43" s="3"/>
      <c r="P43" s="3"/>
      <c r="Q43" s="3"/>
      <c r="R43" s="3"/>
      <c r="S43" s="3"/>
      <c r="T43" s="3"/>
      <c r="U43" s="3"/>
      <c r="V43" s="3"/>
      <c r="W43" s="3"/>
    </row>
    <row r="44" spans="1:23" ht="14">
      <c r="A44" s="3"/>
      <c r="B44" s="3"/>
      <c r="C44" s="3"/>
      <c r="D44" s="3"/>
      <c r="E44" s="3"/>
      <c r="F44" s="3"/>
      <c r="G44" s="3"/>
      <c r="H44" s="3"/>
      <c r="I44" s="3"/>
      <c r="J44" s="3"/>
      <c r="K44" s="3"/>
      <c r="L44" s="3"/>
      <c r="M44" s="3"/>
      <c r="N44" s="3"/>
      <c r="O44" s="3"/>
      <c r="P44" s="3"/>
      <c r="Q44" s="3"/>
      <c r="R44" s="3"/>
      <c r="S44" s="3"/>
      <c r="T44" s="3"/>
      <c r="U44" s="3"/>
      <c r="V44" s="3"/>
      <c r="W44" s="3"/>
    </row>
    <row r="45" spans="1:23" ht="14">
      <c r="A45" s="3"/>
      <c r="B45" s="3"/>
      <c r="C45" s="3"/>
      <c r="D45" s="3"/>
      <c r="E45" s="3"/>
      <c r="F45" s="3"/>
      <c r="G45" s="3"/>
      <c r="H45" s="3"/>
      <c r="I45" s="3"/>
      <c r="J45" s="3"/>
      <c r="K45" s="3"/>
      <c r="L45" s="3"/>
      <c r="M45" s="3"/>
      <c r="N45" s="3"/>
      <c r="O45" s="3"/>
      <c r="P45" s="3"/>
      <c r="Q45" s="3"/>
      <c r="R45" s="3"/>
      <c r="S45" s="3"/>
      <c r="T45" s="3"/>
      <c r="U45" s="3"/>
      <c r="V45" s="3"/>
      <c r="W45" s="3"/>
    </row>
    <row r="46" spans="1:23" ht="14">
      <c r="A46" s="3"/>
      <c r="B46" s="3"/>
      <c r="C46" s="3"/>
      <c r="D46" s="3"/>
      <c r="E46" s="3"/>
      <c r="F46" s="3"/>
      <c r="G46" s="3"/>
      <c r="H46" s="3"/>
      <c r="I46" s="3"/>
      <c r="J46" s="3"/>
      <c r="K46" s="3"/>
      <c r="L46" s="3"/>
      <c r="M46" s="3"/>
      <c r="N46" s="3"/>
      <c r="O46" s="3"/>
      <c r="P46" s="3"/>
      <c r="Q46" s="3"/>
      <c r="R46" s="3"/>
      <c r="S46" s="3"/>
      <c r="T46" s="3"/>
      <c r="U46" s="3"/>
      <c r="V46" s="3"/>
      <c r="W46" s="3"/>
    </row>
    <row r="47" spans="1:23" ht="14">
      <c r="A47" s="3"/>
      <c r="B47" s="3"/>
      <c r="C47" s="3"/>
      <c r="D47" s="3"/>
      <c r="E47" s="3"/>
      <c r="F47" s="3"/>
      <c r="G47" s="3"/>
      <c r="H47" s="3"/>
      <c r="I47" s="3"/>
      <c r="J47" s="3"/>
      <c r="K47" s="3"/>
      <c r="L47" s="3"/>
      <c r="M47" s="3"/>
      <c r="N47" s="3"/>
      <c r="O47" s="3"/>
      <c r="P47" s="3"/>
      <c r="Q47" s="3"/>
      <c r="R47" s="3"/>
      <c r="S47" s="3"/>
      <c r="T47" s="3"/>
      <c r="U47" s="3"/>
      <c r="V47" s="3"/>
      <c r="W47" s="3"/>
    </row>
    <row r="48" spans="1:23" ht="14">
      <c r="A48" s="3"/>
      <c r="B48" s="3"/>
      <c r="C48" s="3"/>
      <c r="D48" s="3"/>
      <c r="E48" s="3"/>
      <c r="F48" s="3"/>
      <c r="G48" s="3"/>
      <c r="H48" s="3"/>
      <c r="I48" s="3"/>
      <c r="J48" s="3"/>
      <c r="K48" s="3"/>
      <c r="L48" s="3"/>
      <c r="M48" s="3"/>
      <c r="N48" s="3"/>
      <c r="O48" s="3"/>
      <c r="P48" s="3"/>
      <c r="Q48" s="3"/>
      <c r="R48" s="3"/>
      <c r="S48" s="3"/>
      <c r="T48" s="3"/>
      <c r="U48" s="3"/>
      <c r="V48" s="3"/>
      <c r="W48" s="3"/>
    </row>
    <row r="49" spans="1:23" ht="14">
      <c r="A49" s="3"/>
      <c r="B49" s="3"/>
      <c r="C49" s="3"/>
      <c r="D49" s="3"/>
      <c r="E49" s="3"/>
      <c r="F49" s="3"/>
      <c r="G49" s="3"/>
      <c r="H49" s="3"/>
      <c r="I49" s="3"/>
      <c r="J49" s="3"/>
      <c r="K49" s="3"/>
      <c r="L49" s="3"/>
      <c r="M49" s="3"/>
      <c r="N49" s="3"/>
      <c r="O49" s="3"/>
      <c r="P49" s="3"/>
      <c r="Q49" s="3"/>
      <c r="R49" s="3"/>
      <c r="S49" s="3"/>
      <c r="T49" s="3"/>
      <c r="U49" s="3"/>
      <c r="V49" s="3"/>
      <c r="W49" s="3"/>
    </row>
    <row r="50" spans="1:23" ht="14">
      <c r="A50" s="3"/>
      <c r="B50" s="3"/>
      <c r="C50" s="3"/>
      <c r="D50" s="3"/>
      <c r="E50" s="3"/>
      <c r="F50" s="3"/>
      <c r="G50" s="3"/>
      <c r="H50" s="3"/>
      <c r="I50" s="3"/>
      <c r="J50" s="3"/>
      <c r="K50" s="3"/>
      <c r="L50" s="3"/>
      <c r="M50" s="3"/>
      <c r="N50" s="3"/>
      <c r="O50" s="3"/>
      <c r="P50" s="3"/>
      <c r="Q50" s="3"/>
      <c r="R50" s="3"/>
      <c r="S50" s="3"/>
      <c r="T50" s="3"/>
      <c r="U50" s="3"/>
      <c r="V50" s="3"/>
      <c r="W50" s="3"/>
    </row>
    <row r="51" spans="1:23" ht="14">
      <c r="A51" s="3"/>
      <c r="B51" s="3"/>
      <c r="C51" s="3"/>
      <c r="D51" s="3"/>
      <c r="E51" s="3"/>
      <c r="F51" s="3"/>
      <c r="G51" s="3"/>
      <c r="H51" s="3"/>
      <c r="I51" s="3"/>
      <c r="J51" s="3"/>
      <c r="K51" s="3"/>
      <c r="L51" s="3"/>
      <c r="M51" s="3"/>
      <c r="N51" s="3"/>
      <c r="O51" s="3"/>
      <c r="P51" s="3"/>
      <c r="Q51" s="3"/>
      <c r="R51" s="3"/>
      <c r="S51" s="3"/>
      <c r="T51" s="3"/>
      <c r="U51" s="3"/>
      <c r="V51" s="3"/>
      <c r="W51" s="3"/>
    </row>
    <row r="52" spans="1:23" ht="14">
      <c r="A52" s="3"/>
      <c r="B52" s="3"/>
      <c r="C52" s="3"/>
      <c r="D52" s="3"/>
      <c r="E52" s="3"/>
      <c r="F52" s="3"/>
      <c r="G52" s="3"/>
      <c r="H52" s="3"/>
      <c r="I52" s="3"/>
      <c r="J52" s="3"/>
      <c r="K52" s="3"/>
      <c r="L52" s="3"/>
      <c r="M52" s="3"/>
      <c r="N52" s="3"/>
      <c r="O52" s="3"/>
      <c r="P52" s="3"/>
      <c r="Q52" s="3"/>
      <c r="R52" s="3"/>
      <c r="S52" s="3"/>
      <c r="T52" s="3"/>
      <c r="U52" s="3"/>
      <c r="V52" s="3"/>
      <c r="W52" s="3"/>
    </row>
    <row r="53" spans="1:23" ht="14">
      <c r="A53" s="3"/>
      <c r="B53" s="3"/>
      <c r="C53" s="3"/>
      <c r="D53" s="3"/>
      <c r="E53" s="3"/>
      <c r="F53" s="3"/>
      <c r="G53" s="3"/>
      <c r="H53" s="3"/>
      <c r="I53" s="3"/>
      <c r="J53" s="3"/>
      <c r="K53" s="3"/>
      <c r="L53" s="3"/>
      <c r="M53" s="3"/>
      <c r="N53" s="3"/>
      <c r="O53" s="3"/>
      <c r="P53" s="3"/>
      <c r="Q53" s="3"/>
      <c r="R53" s="3"/>
      <c r="S53" s="3"/>
      <c r="T53" s="3"/>
      <c r="U53" s="3"/>
      <c r="V53" s="3"/>
      <c r="W53" s="3"/>
    </row>
    <row r="54" spans="1:23" ht="14">
      <c r="A54" s="3"/>
      <c r="B54" s="3"/>
      <c r="C54" s="3"/>
      <c r="D54" s="3"/>
      <c r="E54" s="3"/>
      <c r="F54" s="3"/>
      <c r="G54" s="3"/>
      <c r="H54" s="3"/>
      <c r="I54" s="3"/>
      <c r="J54" s="3"/>
      <c r="K54" s="3"/>
      <c r="L54" s="3"/>
      <c r="M54" s="3"/>
      <c r="N54" s="3"/>
      <c r="O54" s="3"/>
      <c r="P54" s="3"/>
      <c r="Q54" s="3"/>
      <c r="R54" s="3"/>
      <c r="S54" s="3"/>
      <c r="T54" s="3"/>
      <c r="U54" s="3"/>
      <c r="V54" s="3"/>
      <c r="W54" s="3"/>
    </row>
    <row r="55" spans="1:23" ht="14">
      <c r="A55" s="3"/>
      <c r="B55" s="3"/>
      <c r="C55" s="3"/>
      <c r="D55" s="3"/>
      <c r="E55" s="3"/>
      <c r="F55" s="3"/>
      <c r="G55" s="3"/>
      <c r="H55" s="3"/>
      <c r="I55" s="3"/>
      <c r="J55" s="3"/>
      <c r="K55" s="3"/>
      <c r="L55" s="3"/>
      <c r="M55" s="3"/>
      <c r="N55" s="3"/>
      <c r="O55" s="3"/>
      <c r="P55" s="3"/>
      <c r="Q55" s="3"/>
      <c r="R55" s="3"/>
      <c r="S55" s="3"/>
      <c r="T55" s="3"/>
      <c r="U55" s="3"/>
      <c r="V55" s="3"/>
      <c r="W55" s="3"/>
    </row>
    <row r="56" spans="1:23" ht="14">
      <c r="A56" s="3"/>
      <c r="B56" s="3"/>
      <c r="C56" s="3"/>
      <c r="D56" s="3"/>
      <c r="E56" s="3"/>
      <c r="F56" s="3"/>
      <c r="G56" s="3"/>
      <c r="H56" s="3"/>
      <c r="I56" s="3"/>
      <c r="J56" s="3"/>
      <c r="K56" s="3"/>
      <c r="L56" s="3"/>
      <c r="M56" s="3"/>
      <c r="N56" s="3"/>
      <c r="O56" s="3"/>
      <c r="P56" s="3"/>
      <c r="Q56" s="3"/>
      <c r="R56" s="3"/>
      <c r="S56" s="3"/>
      <c r="T56" s="3"/>
      <c r="U56" s="3"/>
      <c r="V56" s="3"/>
      <c r="W56" s="3"/>
    </row>
    <row r="57" spans="1:23" ht="14">
      <c r="A57" s="3"/>
      <c r="B57" s="3"/>
      <c r="C57" s="3"/>
      <c r="D57" s="3"/>
      <c r="E57" s="3"/>
      <c r="F57" s="3"/>
      <c r="G57" s="3"/>
      <c r="H57" s="3"/>
      <c r="I57" s="3"/>
      <c r="J57" s="3"/>
      <c r="K57" s="3"/>
      <c r="L57" s="3"/>
      <c r="M57" s="3"/>
      <c r="N57" s="3"/>
      <c r="O57" s="3"/>
      <c r="P57" s="3"/>
      <c r="Q57" s="3"/>
      <c r="R57" s="3"/>
      <c r="S57" s="3"/>
      <c r="T57" s="3"/>
      <c r="U57" s="3"/>
      <c r="V57" s="3"/>
      <c r="W57" s="3"/>
    </row>
    <row r="58" spans="1:23" ht="14">
      <c r="A58" s="3"/>
      <c r="B58" s="3"/>
      <c r="C58" s="3"/>
      <c r="D58" s="3"/>
      <c r="E58" s="3"/>
      <c r="F58" s="3"/>
      <c r="G58" s="3"/>
      <c r="H58" s="3"/>
      <c r="I58" s="3"/>
      <c r="J58" s="3"/>
      <c r="K58" s="3"/>
      <c r="L58" s="3"/>
      <c r="M58" s="3"/>
      <c r="N58" s="3"/>
      <c r="O58" s="3"/>
      <c r="P58" s="3"/>
      <c r="Q58" s="3"/>
      <c r="R58" s="3"/>
      <c r="S58" s="3"/>
      <c r="T58" s="3"/>
      <c r="U58" s="3"/>
      <c r="V58" s="3"/>
      <c r="W58" s="3"/>
    </row>
    <row r="59" spans="1:23" ht="14">
      <c r="A59" s="3"/>
      <c r="B59" s="3"/>
      <c r="C59" s="3"/>
      <c r="D59" s="3"/>
      <c r="E59" s="3"/>
      <c r="F59" s="3"/>
      <c r="G59" s="3"/>
      <c r="H59" s="3"/>
      <c r="I59" s="3"/>
      <c r="J59" s="3"/>
      <c r="K59" s="3"/>
      <c r="L59" s="3"/>
      <c r="M59" s="3"/>
      <c r="N59" s="3"/>
      <c r="O59" s="3"/>
      <c r="P59" s="3"/>
      <c r="Q59" s="3"/>
      <c r="R59" s="3"/>
      <c r="S59" s="3"/>
      <c r="T59" s="3"/>
      <c r="U59" s="3"/>
      <c r="V59" s="3"/>
      <c r="W59" s="3"/>
    </row>
    <row r="60" spans="1:23" ht="14">
      <c r="A60" s="3"/>
      <c r="B60" s="3"/>
      <c r="C60" s="3"/>
      <c r="D60" s="3"/>
      <c r="E60" s="3"/>
      <c r="F60" s="3"/>
      <c r="G60" s="3"/>
      <c r="H60" s="3"/>
      <c r="I60" s="3"/>
      <c r="J60" s="3"/>
      <c r="K60" s="3"/>
      <c r="L60" s="3"/>
      <c r="M60" s="3"/>
      <c r="N60" s="3"/>
      <c r="O60" s="3"/>
      <c r="P60" s="3"/>
      <c r="Q60" s="3"/>
      <c r="R60" s="3"/>
      <c r="S60" s="3"/>
      <c r="T60" s="3"/>
      <c r="U60" s="3"/>
      <c r="V60" s="3"/>
      <c r="W60" s="3"/>
    </row>
    <row r="61" spans="1:23" ht="14">
      <c r="A61" s="3"/>
      <c r="B61" s="3"/>
      <c r="C61" s="3"/>
      <c r="D61" s="3"/>
      <c r="E61" s="3"/>
      <c r="F61" s="3"/>
      <c r="G61" s="3"/>
      <c r="H61" s="3"/>
      <c r="I61" s="3"/>
      <c r="J61" s="3"/>
      <c r="K61" s="3"/>
      <c r="L61" s="3"/>
      <c r="M61" s="3"/>
      <c r="N61" s="3"/>
      <c r="O61" s="3"/>
      <c r="P61" s="3"/>
      <c r="Q61" s="3"/>
      <c r="R61" s="3"/>
      <c r="S61" s="3"/>
      <c r="T61" s="3"/>
      <c r="U61" s="3"/>
      <c r="V61" s="3"/>
      <c r="W61" s="3"/>
    </row>
    <row r="62" spans="1:23" ht="14">
      <c r="A62" s="3"/>
      <c r="B62" s="3"/>
      <c r="C62" s="3"/>
      <c r="D62" s="3"/>
      <c r="E62" s="3"/>
      <c r="F62" s="3"/>
      <c r="G62" s="3"/>
      <c r="H62" s="3"/>
      <c r="I62" s="3"/>
      <c r="J62" s="3"/>
      <c r="K62" s="3"/>
      <c r="L62" s="3"/>
      <c r="M62" s="3"/>
      <c r="N62" s="3"/>
      <c r="O62" s="3"/>
      <c r="P62" s="3"/>
      <c r="Q62" s="3"/>
      <c r="R62" s="3"/>
      <c r="S62" s="3"/>
      <c r="T62" s="3"/>
      <c r="U62" s="3"/>
      <c r="V62" s="3"/>
      <c r="W62" s="3"/>
    </row>
    <row r="63" spans="1:23" ht="14">
      <c r="A63" s="3"/>
      <c r="B63" s="3"/>
      <c r="C63" s="3"/>
      <c r="D63" s="3"/>
      <c r="E63" s="3"/>
      <c r="F63" s="3"/>
      <c r="G63" s="3"/>
      <c r="H63" s="3"/>
      <c r="I63" s="3"/>
      <c r="J63" s="3"/>
      <c r="K63" s="3"/>
      <c r="L63" s="3"/>
      <c r="M63" s="3"/>
      <c r="N63" s="3"/>
      <c r="O63" s="3"/>
      <c r="P63" s="3"/>
      <c r="Q63" s="3"/>
      <c r="R63" s="3"/>
      <c r="S63" s="3"/>
      <c r="T63" s="3"/>
      <c r="U63" s="3"/>
      <c r="V63" s="3"/>
      <c r="W63" s="3"/>
    </row>
    <row r="64" spans="1:23" ht="14">
      <c r="A64" s="3"/>
      <c r="B64" s="3"/>
      <c r="C64" s="3"/>
      <c r="D64" s="3"/>
      <c r="E64" s="3"/>
      <c r="F64" s="3"/>
      <c r="G64" s="3"/>
      <c r="H64" s="3"/>
      <c r="I64" s="3"/>
      <c r="J64" s="3"/>
      <c r="K64" s="3"/>
      <c r="L64" s="3"/>
      <c r="M64" s="3"/>
      <c r="N64" s="3"/>
      <c r="O64" s="3"/>
      <c r="P64" s="3"/>
      <c r="Q64" s="3"/>
      <c r="R64" s="3"/>
      <c r="S64" s="3"/>
      <c r="T64" s="3"/>
      <c r="U64" s="3"/>
      <c r="V64" s="3"/>
      <c r="W64" s="3"/>
    </row>
    <row r="65" spans="1:23" ht="14">
      <c r="A65" s="3"/>
      <c r="B65" s="3"/>
      <c r="C65" s="3"/>
      <c r="D65" s="3"/>
      <c r="E65" s="3"/>
      <c r="F65" s="3"/>
      <c r="G65" s="3"/>
      <c r="H65" s="3"/>
      <c r="I65" s="3"/>
      <c r="J65" s="3"/>
      <c r="K65" s="3"/>
      <c r="L65" s="3"/>
      <c r="M65" s="3"/>
      <c r="N65" s="3"/>
      <c r="O65" s="3"/>
      <c r="P65" s="3"/>
      <c r="Q65" s="3"/>
      <c r="R65" s="3"/>
      <c r="S65" s="3"/>
      <c r="T65" s="3"/>
      <c r="U65" s="3"/>
      <c r="V65" s="3"/>
      <c r="W65" s="3"/>
    </row>
    <row r="66" spans="1:23" ht="14">
      <c r="A66" s="3"/>
      <c r="B66" s="3"/>
      <c r="C66" s="3"/>
      <c r="D66" s="3"/>
      <c r="E66" s="3"/>
      <c r="F66" s="3"/>
      <c r="G66" s="3"/>
      <c r="H66" s="3"/>
      <c r="I66" s="3"/>
      <c r="J66" s="3"/>
      <c r="K66" s="3"/>
      <c r="L66" s="3"/>
      <c r="M66" s="3"/>
      <c r="N66" s="3"/>
      <c r="O66" s="3"/>
      <c r="P66" s="3"/>
      <c r="Q66" s="3"/>
      <c r="R66" s="3"/>
      <c r="S66" s="3"/>
      <c r="T66" s="3"/>
      <c r="U66" s="3"/>
      <c r="V66" s="3"/>
      <c r="W66" s="3"/>
    </row>
    <row r="67" spans="1:23" ht="14">
      <c r="A67" s="3"/>
      <c r="B67" s="3"/>
      <c r="C67" s="3"/>
      <c r="D67" s="3"/>
      <c r="E67" s="3"/>
      <c r="F67" s="3"/>
      <c r="G67" s="3"/>
      <c r="H67" s="3"/>
      <c r="I67" s="3"/>
      <c r="J67" s="3"/>
      <c r="K67" s="3"/>
      <c r="L67" s="3"/>
      <c r="M67" s="3"/>
      <c r="N67" s="3"/>
      <c r="O67" s="3"/>
      <c r="P67" s="3"/>
      <c r="Q67" s="3"/>
      <c r="R67" s="3"/>
      <c r="S67" s="3"/>
      <c r="T67" s="3"/>
      <c r="U67" s="3"/>
      <c r="V67" s="3"/>
      <c r="W67" s="3"/>
    </row>
    <row r="68" spans="1:23" ht="14">
      <c r="A68" s="3"/>
      <c r="B68" s="3"/>
      <c r="C68" s="3"/>
      <c r="D68" s="3"/>
      <c r="E68" s="3"/>
      <c r="F68" s="3"/>
      <c r="G68" s="3"/>
      <c r="H68" s="3"/>
      <c r="I68" s="3"/>
      <c r="J68" s="3"/>
      <c r="K68" s="3"/>
      <c r="L68" s="3"/>
      <c r="M68" s="3"/>
      <c r="N68" s="3"/>
      <c r="O68" s="3"/>
      <c r="P68" s="3"/>
      <c r="Q68" s="3"/>
      <c r="R68" s="3"/>
      <c r="S68" s="3"/>
      <c r="T68" s="3"/>
      <c r="U68" s="3"/>
      <c r="V68" s="3"/>
      <c r="W68" s="3"/>
    </row>
    <row r="69" spans="1:23" ht="14">
      <c r="A69" s="3"/>
      <c r="B69" s="3"/>
      <c r="C69" s="3"/>
      <c r="D69" s="3"/>
      <c r="E69" s="3"/>
      <c r="F69" s="3"/>
      <c r="G69" s="3"/>
      <c r="H69" s="3"/>
      <c r="I69" s="3"/>
      <c r="J69" s="3"/>
      <c r="K69" s="3"/>
      <c r="L69" s="3"/>
      <c r="M69" s="3"/>
      <c r="N69" s="3"/>
      <c r="O69" s="3"/>
      <c r="P69" s="3"/>
      <c r="Q69" s="3"/>
      <c r="R69" s="3"/>
      <c r="S69" s="3"/>
      <c r="T69" s="3"/>
      <c r="U69" s="3"/>
      <c r="V69" s="3"/>
      <c r="W69" s="3"/>
    </row>
    <row r="70" spans="1:23" ht="14">
      <c r="A70" s="3"/>
      <c r="B70" s="3"/>
      <c r="C70" s="3"/>
      <c r="D70" s="3"/>
      <c r="E70" s="3"/>
      <c r="F70" s="3"/>
      <c r="G70" s="3"/>
      <c r="H70" s="3"/>
      <c r="I70" s="3"/>
      <c r="J70" s="3"/>
      <c r="K70" s="3"/>
      <c r="L70" s="3"/>
      <c r="M70" s="3"/>
      <c r="N70" s="3"/>
      <c r="O70" s="3"/>
      <c r="P70" s="3"/>
      <c r="Q70" s="3"/>
      <c r="R70" s="3"/>
      <c r="S70" s="3"/>
      <c r="T70" s="3"/>
      <c r="U70" s="3"/>
      <c r="V70" s="3"/>
      <c r="W70" s="3"/>
    </row>
    <row r="71" spans="1:23" ht="14">
      <c r="A71" s="3"/>
      <c r="B71" s="3"/>
      <c r="C71" s="3"/>
      <c r="D71" s="3"/>
      <c r="E71" s="3"/>
      <c r="F71" s="3"/>
      <c r="G71" s="3"/>
      <c r="H71" s="3"/>
      <c r="I71" s="3"/>
      <c r="J71" s="3"/>
      <c r="K71" s="3"/>
      <c r="L71" s="3"/>
      <c r="M71" s="3"/>
      <c r="N71" s="3"/>
      <c r="O71" s="3"/>
      <c r="P71" s="3"/>
      <c r="Q71" s="3"/>
      <c r="R71" s="3"/>
      <c r="S71" s="3"/>
      <c r="T71" s="3"/>
      <c r="U71" s="3"/>
      <c r="V71" s="3"/>
      <c r="W71" s="3"/>
    </row>
    <row r="72" spans="1:23" ht="14">
      <c r="A72" s="3"/>
      <c r="B72" s="3"/>
      <c r="C72" s="3"/>
      <c r="D72" s="3"/>
      <c r="E72" s="3"/>
      <c r="F72" s="3"/>
      <c r="G72" s="3"/>
      <c r="H72" s="3"/>
      <c r="I72" s="3"/>
      <c r="J72" s="3"/>
      <c r="K72" s="3"/>
      <c r="L72" s="3"/>
      <c r="M72" s="3"/>
      <c r="N72" s="3"/>
      <c r="O72" s="3"/>
      <c r="P72" s="3"/>
      <c r="Q72" s="3"/>
      <c r="R72" s="3"/>
      <c r="S72" s="3"/>
      <c r="T72" s="3"/>
      <c r="U72" s="3"/>
      <c r="V72" s="3"/>
      <c r="W72" s="3"/>
    </row>
    <row r="73" spans="1:23" ht="14">
      <c r="A73" s="3"/>
      <c r="B73" s="3"/>
      <c r="C73" s="3"/>
      <c r="D73" s="3"/>
      <c r="E73" s="3"/>
      <c r="F73" s="3"/>
      <c r="G73" s="3"/>
      <c r="H73" s="3"/>
      <c r="I73" s="3"/>
      <c r="J73" s="3"/>
      <c r="K73" s="3"/>
      <c r="L73" s="3"/>
      <c r="M73" s="3"/>
      <c r="N73" s="3"/>
      <c r="O73" s="3"/>
      <c r="P73" s="3"/>
      <c r="Q73" s="3"/>
      <c r="R73" s="3"/>
      <c r="S73" s="3"/>
      <c r="T73" s="3"/>
      <c r="U73" s="3"/>
      <c r="V73" s="3"/>
      <c r="W73" s="3"/>
    </row>
    <row r="74" spans="1:23" ht="14">
      <c r="A74" s="3"/>
      <c r="B74" s="3"/>
      <c r="C74" s="3"/>
      <c r="D74" s="3"/>
      <c r="E74" s="3"/>
      <c r="F74" s="3"/>
      <c r="G74" s="3"/>
      <c r="H74" s="3"/>
      <c r="I74" s="3"/>
      <c r="J74" s="3"/>
      <c r="K74" s="3"/>
      <c r="L74" s="3"/>
      <c r="M74" s="3"/>
      <c r="N74" s="3"/>
      <c r="O74" s="3"/>
      <c r="P74" s="3"/>
      <c r="Q74" s="3"/>
      <c r="R74" s="3"/>
      <c r="S74" s="3"/>
      <c r="T74" s="3"/>
      <c r="U74" s="3"/>
      <c r="V74" s="3"/>
      <c r="W74" s="3"/>
    </row>
    <row r="75" spans="1:23" ht="14">
      <c r="A75" s="3"/>
      <c r="B75" s="3"/>
      <c r="C75" s="3"/>
      <c r="D75" s="3"/>
      <c r="E75" s="3"/>
      <c r="F75" s="3"/>
      <c r="G75" s="3"/>
      <c r="H75" s="3"/>
      <c r="I75" s="3"/>
      <c r="J75" s="3"/>
      <c r="K75" s="3"/>
      <c r="L75" s="3"/>
      <c r="M75" s="3"/>
      <c r="N75" s="3"/>
      <c r="O75" s="3"/>
      <c r="P75" s="3"/>
      <c r="Q75" s="3"/>
      <c r="R75" s="3"/>
      <c r="S75" s="3"/>
      <c r="T75" s="3"/>
      <c r="U75" s="3"/>
      <c r="V75" s="3"/>
      <c r="W75" s="3"/>
    </row>
    <row r="76" spans="1:23" ht="14">
      <c r="A76" s="3"/>
      <c r="B76" s="3"/>
      <c r="C76" s="3"/>
      <c r="D76" s="3"/>
      <c r="E76" s="3"/>
      <c r="F76" s="3"/>
      <c r="G76" s="3"/>
      <c r="H76" s="3"/>
      <c r="I76" s="3"/>
      <c r="J76" s="3"/>
      <c r="K76" s="3"/>
      <c r="L76" s="3"/>
      <c r="M76" s="3"/>
      <c r="N76" s="3"/>
      <c r="O76" s="3"/>
      <c r="P76" s="3"/>
      <c r="Q76" s="3"/>
      <c r="R76" s="3"/>
      <c r="S76" s="3"/>
      <c r="T76" s="3"/>
      <c r="U76" s="3"/>
      <c r="V76" s="3"/>
      <c r="W76" s="3"/>
    </row>
    <row r="77" spans="1:23" ht="14">
      <c r="A77" s="3"/>
      <c r="B77" s="3"/>
      <c r="C77" s="3"/>
      <c r="D77" s="3"/>
      <c r="E77" s="3"/>
      <c r="F77" s="3"/>
      <c r="G77" s="3"/>
      <c r="H77" s="3"/>
      <c r="I77" s="3"/>
      <c r="J77" s="3"/>
      <c r="K77" s="3"/>
      <c r="L77" s="3"/>
      <c r="M77" s="3"/>
      <c r="N77" s="3"/>
      <c r="O77" s="3"/>
      <c r="P77" s="3"/>
      <c r="Q77" s="3"/>
      <c r="R77" s="3"/>
      <c r="S77" s="3"/>
      <c r="T77" s="3"/>
      <c r="U77" s="3"/>
      <c r="V77" s="3"/>
      <c r="W77" s="3"/>
    </row>
    <row r="78" spans="1:23" ht="14">
      <c r="A78" s="3"/>
      <c r="B78" s="3"/>
      <c r="C78" s="3"/>
      <c r="D78" s="3"/>
      <c r="E78" s="3"/>
      <c r="F78" s="3"/>
      <c r="G78" s="3"/>
      <c r="H78" s="3"/>
      <c r="I78" s="3"/>
      <c r="J78" s="3"/>
      <c r="K78" s="3"/>
      <c r="L78" s="3"/>
      <c r="M78" s="3"/>
      <c r="N78" s="3"/>
      <c r="O78" s="3"/>
      <c r="P78" s="3"/>
      <c r="Q78" s="3"/>
      <c r="R78" s="3"/>
      <c r="S78" s="3"/>
      <c r="T78" s="3"/>
      <c r="U78" s="3"/>
      <c r="V78" s="3"/>
      <c r="W78" s="3"/>
    </row>
    <row r="79" spans="1:23" ht="14">
      <c r="A79" s="3"/>
      <c r="B79" s="3"/>
      <c r="C79" s="3"/>
      <c r="D79" s="3"/>
      <c r="E79" s="3"/>
      <c r="F79" s="3"/>
      <c r="G79" s="3"/>
      <c r="H79" s="3"/>
      <c r="I79" s="3"/>
      <c r="J79" s="3"/>
      <c r="K79" s="3"/>
      <c r="L79" s="3"/>
      <c r="M79" s="3"/>
      <c r="N79" s="3"/>
      <c r="O79" s="3"/>
      <c r="P79" s="3"/>
      <c r="Q79" s="3"/>
      <c r="R79" s="3"/>
      <c r="S79" s="3"/>
      <c r="T79" s="3"/>
      <c r="U79" s="3"/>
      <c r="V79" s="3"/>
      <c r="W79" s="3"/>
    </row>
    <row r="80" spans="1:23" ht="14">
      <c r="A80" s="3"/>
      <c r="B80" s="3"/>
      <c r="C80" s="3"/>
      <c r="D80" s="3"/>
      <c r="E80" s="3"/>
      <c r="F80" s="3"/>
      <c r="G80" s="3"/>
      <c r="H80" s="3"/>
      <c r="I80" s="3"/>
      <c r="J80" s="3"/>
      <c r="K80" s="3"/>
      <c r="L80" s="3"/>
      <c r="M80" s="3"/>
      <c r="N80" s="3"/>
      <c r="O80" s="3"/>
      <c r="P80" s="3"/>
      <c r="Q80" s="3"/>
      <c r="R80" s="3"/>
      <c r="S80" s="3"/>
      <c r="T80" s="3"/>
      <c r="U80" s="3"/>
      <c r="V80" s="3"/>
      <c r="W80" s="3"/>
    </row>
    <row r="81" spans="1:23" ht="14">
      <c r="A81" s="3"/>
      <c r="B81" s="3"/>
      <c r="C81" s="3"/>
      <c r="D81" s="3"/>
      <c r="E81" s="3"/>
      <c r="F81" s="3"/>
      <c r="G81" s="3"/>
      <c r="H81" s="3"/>
      <c r="I81" s="3"/>
      <c r="J81" s="3"/>
      <c r="K81" s="3"/>
      <c r="L81" s="3"/>
      <c r="M81" s="3"/>
      <c r="N81" s="3"/>
      <c r="O81" s="3"/>
      <c r="P81" s="3"/>
      <c r="Q81" s="3"/>
      <c r="R81" s="3"/>
      <c r="S81" s="3"/>
      <c r="T81" s="3"/>
      <c r="U81" s="3"/>
      <c r="V81" s="3"/>
      <c r="W81" s="3"/>
    </row>
    <row r="82" spans="1:23" ht="14">
      <c r="A82" s="3"/>
      <c r="B82" s="3"/>
      <c r="C82" s="3"/>
      <c r="D82" s="3"/>
      <c r="E82" s="3"/>
      <c r="F82" s="3"/>
      <c r="G82" s="3"/>
      <c r="H82" s="3"/>
      <c r="I82" s="3"/>
      <c r="J82" s="3"/>
      <c r="K82" s="3"/>
      <c r="L82" s="3"/>
      <c r="M82" s="3"/>
      <c r="N82" s="3"/>
      <c r="O82" s="3"/>
      <c r="P82" s="3"/>
      <c r="Q82" s="3"/>
      <c r="R82" s="3"/>
      <c r="S82" s="3"/>
      <c r="T82" s="3"/>
      <c r="U82" s="3"/>
      <c r="V82" s="3"/>
      <c r="W82" s="3"/>
    </row>
    <row r="83" spans="1:23" ht="14">
      <c r="A83" s="3"/>
      <c r="B83" s="3"/>
      <c r="C83" s="3"/>
      <c r="D83" s="3"/>
      <c r="E83" s="3"/>
      <c r="F83" s="3"/>
      <c r="G83" s="3"/>
      <c r="H83" s="3"/>
      <c r="I83" s="3"/>
      <c r="J83" s="3"/>
      <c r="K83" s="3"/>
      <c r="L83" s="3"/>
      <c r="M83" s="3"/>
      <c r="N83" s="3"/>
      <c r="O83" s="3"/>
      <c r="P83" s="3"/>
      <c r="Q83" s="3"/>
      <c r="R83" s="3"/>
      <c r="S83" s="3"/>
      <c r="T83" s="3"/>
      <c r="U83" s="3"/>
      <c r="V83" s="3"/>
      <c r="W83" s="3"/>
    </row>
    <row r="84" spans="1:23" ht="14">
      <c r="A84" s="3"/>
      <c r="B84" s="3"/>
      <c r="C84" s="3"/>
      <c r="D84" s="3"/>
      <c r="E84" s="3"/>
      <c r="F84" s="3"/>
      <c r="G84" s="3"/>
      <c r="H84" s="3"/>
      <c r="I84" s="3"/>
      <c r="J84" s="3"/>
      <c r="K84" s="3"/>
      <c r="L84" s="3"/>
      <c r="M84" s="3"/>
      <c r="N84" s="3"/>
      <c r="O84" s="3"/>
      <c r="P84" s="3"/>
      <c r="Q84" s="3"/>
      <c r="R84" s="3"/>
      <c r="S84" s="3"/>
      <c r="T84" s="3"/>
      <c r="U84" s="3"/>
      <c r="V84" s="3"/>
      <c r="W84" s="3"/>
    </row>
    <row r="85" spans="1:23" ht="14">
      <c r="A85" s="3"/>
      <c r="B85" s="3"/>
      <c r="C85" s="3"/>
      <c r="D85" s="3"/>
      <c r="E85" s="3"/>
      <c r="F85" s="3"/>
      <c r="G85" s="3"/>
      <c r="H85" s="3"/>
      <c r="I85" s="3"/>
      <c r="J85" s="3"/>
      <c r="K85" s="3"/>
      <c r="L85" s="3"/>
      <c r="M85" s="3"/>
      <c r="N85" s="3"/>
      <c r="O85" s="3"/>
      <c r="P85" s="3"/>
      <c r="Q85" s="3"/>
      <c r="R85" s="3"/>
      <c r="S85" s="3"/>
      <c r="T85" s="3"/>
      <c r="U85" s="3"/>
      <c r="V85" s="3"/>
      <c r="W85" s="3"/>
    </row>
    <row r="86" spans="1:23" ht="14">
      <c r="A86" s="3"/>
      <c r="B86" s="3"/>
      <c r="C86" s="3"/>
      <c r="D86" s="3"/>
      <c r="E86" s="3"/>
      <c r="F86" s="3"/>
      <c r="G86" s="3"/>
      <c r="H86" s="3"/>
      <c r="I86" s="3"/>
      <c r="J86" s="3"/>
      <c r="K86" s="3"/>
      <c r="L86" s="3"/>
      <c r="M86" s="3"/>
      <c r="N86" s="3"/>
      <c r="O86" s="3"/>
      <c r="P86" s="3"/>
      <c r="Q86" s="3"/>
      <c r="R86" s="3"/>
      <c r="S86" s="3"/>
      <c r="T86" s="3"/>
      <c r="U86" s="3"/>
      <c r="V86" s="3"/>
      <c r="W86" s="3"/>
    </row>
    <row r="87" spans="1:23" ht="14">
      <c r="A87" s="3"/>
      <c r="B87" s="3"/>
      <c r="C87" s="3"/>
      <c r="D87" s="3"/>
      <c r="E87" s="3"/>
      <c r="F87" s="3"/>
      <c r="G87" s="3"/>
      <c r="H87" s="3"/>
      <c r="I87" s="3"/>
      <c r="J87" s="3"/>
      <c r="K87" s="3"/>
      <c r="L87" s="3"/>
      <c r="M87" s="3"/>
      <c r="N87" s="3"/>
      <c r="O87" s="3"/>
      <c r="P87" s="3"/>
      <c r="Q87" s="3"/>
      <c r="R87" s="3"/>
      <c r="S87" s="3"/>
      <c r="T87" s="3"/>
      <c r="U87" s="3"/>
      <c r="V87" s="3"/>
      <c r="W87" s="3"/>
    </row>
    <row r="88" spans="1:23" ht="14">
      <c r="A88" s="3"/>
      <c r="B88" s="3"/>
      <c r="C88" s="3"/>
      <c r="D88" s="3"/>
      <c r="E88" s="3"/>
      <c r="F88" s="3"/>
      <c r="G88" s="3"/>
      <c r="H88" s="3"/>
      <c r="I88" s="3"/>
      <c r="J88" s="3"/>
      <c r="K88" s="3"/>
      <c r="L88" s="3"/>
      <c r="M88" s="3"/>
      <c r="N88" s="3"/>
      <c r="O88" s="3"/>
      <c r="P88" s="3"/>
      <c r="Q88" s="3"/>
      <c r="R88" s="3"/>
      <c r="S88" s="3"/>
      <c r="T88" s="3"/>
      <c r="U88" s="3"/>
      <c r="V88" s="3"/>
      <c r="W88" s="3"/>
    </row>
    <row r="89" spans="1:23" ht="14">
      <c r="A89" s="3"/>
      <c r="B89" s="3"/>
      <c r="C89" s="3"/>
      <c r="D89" s="3"/>
      <c r="E89" s="3"/>
      <c r="F89" s="3"/>
      <c r="G89" s="3"/>
      <c r="H89" s="3"/>
      <c r="I89" s="3"/>
      <c r="J89" s="3"/>
      <c r="K89" s="3"/>
      <c r="L89" s="3"/>
      <c r="M89" s="3"/>
      <c r="N89" s="3"/>
      <c r="O89" s="3"/>
      <c r="P89" s="3"/>
      <c r="Q89" s="3"/>
      <c r="R89" s="3"/>
      <c r="S89" s="3"/>
      <c r="T89" s="3"/>
      <c r="U89" s="3"/>
      <c r="V89" s="3"/>
      <c r="W89" s="3"/>
    </row>
    <row r="90" spans="1:23" ht="14">
      <c r="A90" s="3"/>
      <c r="B90" s="3"/>
      <c r="C90" s="3"/>
      <c r="D90" s="3"/>
      <c r="E90" s="3"/>
      <c r="F90" s="3"/>
      <c r="G90" s="3"/>
      <c r="H90" s="3"/>
      <c r="I90" s="3"/>
      <c r="J90" s="3"/>
      <c r="K90" s="3"/>
      <c r="L90" s="3"/>
      <c r="M90" s="3"/>
      <c r="N90" s="3"/>
      <c r="O90" s="3"/>
      <c r="P90" s="3"/>
      <c r="Q90" s="3"/>
      <c r="R90" s="3"/>
      <c r="S90" s="3"/>
      <c r="T90" s="3"/>
      <c r="U90" s="3"/>
      <c r="V90" s="3"/>
      <c r="W90" s="3"/>
    </row>
    <row r="91" spans="1:23" ht="14">
      <c r="A91" s="3"/>
      <c r="B91" s="3"/>
      <c r="C91" s="3"/>
      <c r="D91" s="3"/>
      <c r="E91" s="3"/>
      <c r="F91" s="3"/>
      <c r="G91" s="3"/>
      <c r="H91" s="3"/>
      <c r="I91" s="3"/>
      <c r="J91" s="3"/>
      <c r="K91" s="3"/>
      <c r="L91" s="3"/>
      <c r="M91" s="3"/>
      <c r="N91" s="3"/>
      <c r="O91" s="3"/>
      <c r="P91" s="3"/>
      <c r="Q91" s="3"/>
      <c r="R91" s="3"/>
      <c r="S91" s="3"/>
      <c r="T91" s="3"/>
      <c r="U91" s="3"/>
      <c r="V91" s="3"/>
      <c r="W91" s="3"/>
    </row>
    <row r="92" spans="1:23" ht="14">
      <c r="A92" s="3"/>
      <c r="B92" s="3"/>
      <c r="C92" s="3"/>
      <c r="D92" s="3"/>
      <c r="E92" s="3"/>
      <c r="F92" s="3"/>
      <c r="G92" s="3"/>
      <c r="H92" s="3"/>
      <c r="I92" s="3"/>
      <c r="J92" s="3"/>
      <c r="K92" s="3"/>
      <c r="L92" s="3"/>
      <c r="M92" s="3"/>
      <c r="N92" s="3"/>
      <c r="O92" s="3"/>
      <c r="P92" s="3"/>
      <c r="Q92" s="3"/>
      <c r="R92" s="3"/>
      <c r="S92" s="3"/>
      <c r="T92" s="3"/>
      <c r="U92" s="3"/>
      <c r="V92" s="3"/>
      <c r="W92" s="3"/>
    </row>
    <row r="93" spans="1:23" ht="14">
      <c r="A93" s="3"/>
      <c r="B93" s="3"/>
      <c r="C93" s="3"/>
      <c r="D93" s="3"/>
      <c r="E93" s="3"/>
      <c r="F93" s="3"/>
      <c r="G93" s="3"/>
      <c r="H93" s="3"/>
      <c r="I93" s="3"/>
      <c r="J93" s="3"/>
      <c r="K93" s="3"/>
      <c r="L93" s="3"/>
      <c r="M93" s="3"/>
      <c r="N93" s="3"/>
      <c r="O93" s="3"/>
      <c r="P93" s="3"/>
      <c r="Q93" s="3"/>
      <c r="R93" s="3"/>
      <c r="S93" s="3"/>
      <c r="T93" s="3"/>
      <c r="U93" s="3"/>
      <c r="V93" s="3"/>
      <c r="W93" s="3"/>
    </row>
    <row r="94" spans="1:23" ht="14">
      <c r="A94" s="3"/>
      <c r="B94" s="3"/>
      <c r="C94" s="3"/>
      <c r="D94" s="3"/>
      <c r="E94" s="3"/>
      <c r="F94" s="3"/>
      <c r="G94" s="3"/>
      <c r="H94" s="3"/>
      <c r="I94" s="3"/>
      <c r="J94" s="3"/>
      <c r="K94" s="3"/>
      <c r="L94" s="3"/>
      <c r="M94" s="3"/>
      <c r="N94" s="3"/>
      <c r="O94" s="3"/>
      <c r="P94" s="3"/>
      <c r="Q94" s="3"/>
      <c r="R94" s="3"/>
      <c r="S94" s="3"/>
      <c r="T94" s="3"/>
      <c r="U94" s="3"/>
      <c r="V94" s="3"/>
      <c r="W94" s="3"/>
    </row>
    <row r="95" spans="1:23" ht="14">
      <c r="A95" s="3"/>
      <c r="B95" s="3"/>
      <c r="C95" s="3"/>
      <c r="D95" s="3"/>
      <c r="E95" s="3"/>
      <c r="F95" s="3"/>
      <c r="G95" s="3"/>
      <c r="H95" s="3"/>
      <c r="I95" s="3"/>
      <c r="J95" s="3"/>
      <c r="K95" s="3"/>
      <c r="L95" s="3"/>
      <c r="M95" s="3"/>
      <c r="N95" s="3"/>
      <c r="O95" s="3"/>
      <c r="P95" s="3"/>
      <c r="Q95" s="3"/>
      <c r="R95" s="3"/>
      <c r="S95" s="3"/>
      <c r="T95" s="3"/>
      <c r="U95" s="3"/>
      <c r="V95" s="3"/>
      <c r="W95" s="3"/>
    </row>
    <row r="96" spans="1:23" ht="14">
      <c r="A96" s="3"/>
      <c r="B96" s="3"/>
      <c r="C96" s="3"/>
      <c r="D96" s="3"/>
      <c r="E96" s="3"/>
      <c r="F96" s="3"/>
      <c r="G96" s="3"/>
      <c r="H96" s="3"/>
      <c r="I96" s="3"/>
      <c r="J96" s="3"/>
      <c r="K96" s="3"/>
      <c r="L96" s="3"/>
      <c r="M96" s="3"/>
      <c r="N96" s="3"/>
      <c r="O96" s="3"/>
      <c r="P96" s="3"/>
      <c r="Q96" s="3"/>
      <c r="R96" s="3"/>
      <c r="S96" s="3"/>
      <c r="T96" s="3"/>
      <c r="U96" s="3"/>
      <c r="V96" s="3"/>
      <c r="W96" s="3"/>
    </row>
    <row r="97" spans="1:23" ht="14">
      <c r="A97" s="3"/>
      <c r="B97" s="3"/>
      <c r="C97" s="3"/>
      <c r="D97" s="3"/>
      <c r="E97" s="3"/>
      <c r="F97" s="3"/>
      <c r="G97" s="3"/>
      <c r="H97" s="3"/>
      <c r="I97" s="3"/>
      <c r="J97" s="3"/>
      <c r="K97" s="3"/>
      <c r="L97" s="3"/>
      <c r="M97" s="3"/>
      <c r="N97" s="3"/>
      <c r="O97" s="3"/>
      <c r="P97" s="3"/>
      <c r="Q97" s="3"/>
      <c r="R97" s="3"/>
      <c r="S97" s="3"/>
      <c r="T97" s="3"/>
      <c r="U97" s="3"/>
      <c r="V97" s="3"/>
      <c r="W97" s="3"/>
    </row>
    <row r="98" spans="1:23" ht="14">
      <c r="A98" s="3"/>
      <c r="B98" s="3"/>
      <c r="C98" s="3"/>
      <c r="D98" s="3"/>
      <c r="E98" s="3"/>
      <c r="F98" s="3"/>
      <c r="G98" s="3"/>
      <c r="H98" s="3"/>
      <c r="I98" s="3"/>
      <c r="J98" s="3"/>
      <c r="K98" s="3"/>
      <c r="L98" s="3"/>
      <c r="M98" s="3"/>
      <c r="N98" s="3"/>
      <c r="O98" s="3"/>
      <c r="P98" s="3"/>
      <c r="Q98" s="3"/>
      <c r="R98" s="3"/>
      <c r="S98" s="3"/>
      <c r="T98" s="3"/>
      <c r="U98" s="3"/>
      <c r="V98" s="3"/>
      <c r="W98" s="3"/>
    </row>
    <row r="99" spans="1:23" ht="14">
      <c r="A99" s="3"/>
      <c r="B99" s="3"/>
      <c r="C99" s="3"/>
      <c r="D99" s="3"/>
      <c r="E99" s="3"/>
      <c r="F99" s="3"/>
      <c r="G99" s="3"/>
      <c r="H99" s="3"/>
      <c r="I99" s="3"/>
      <c r="J99" s="3"/>
      <c r="K99" s="3"/>
      <c r="L99" s="3"/>
      <c r="M99" s="3"/>
      <c r="N99" s="3"/>
      <c r="O99" s="3"/>
      <c r="P99" s="3"/>
      <c r="Q99" s="3"/>
      <c r="R99" s="3"/>
      <c r="S99" s="3"/>
      <c r="T99" s="3"/>
      <c r="U99" s="3"/>
      <c r="V99" s="3"/>
      <c r="W99" s="3"/>
    </row>
    <row r="100" spans="1:23" ht="14">
      <c r="A100" s="3"/>
      <c r="B100" s="3"/>
      <c r="C100" s="3"/>
      <c r="D100" s="3"/>
      <c r="E100" s="3"/>
      <c r="F100" s="3"/>
      <c r="G100" s="3"/>
      <c r="H100" s="3"/>
      <c r="I100" s="3"/>
      <c r="J100" s="3"/>
      <c r="K100" s="3"/>
      <c r="L100" s="3"/>
      <c r="M100" s="3"/>
      <c r="N100" s="3"/>
      <c r="O100" s="3"/>
      <c r="P100" s="3"/>
      <c r="Q100" s="3"/>
      <c r="R100" s="3"/>
      <c r="S100" s="3"/>
      <c r="T100" s="3"/>
      <c r="U100" s="3"/>
      <c r="V100" s="3"/>
      <c r="W100" s="3"/>
    </row>
    <row r="101" spans="1:23" ht="14">
      <c r="A101" s="3"/>
      <c r="B101" s="3"/>
      <c r="C101" s="3"/>
      <c r="D101" s="3"/>
      <c r="E101" s="3"/>
      <c r="F101" s="3"/>
      <c r="G101" s="3"/>
      <c r="H101" s="3"/>
      <c r="I101" s="3"/>
      <c r="J101" s="3"/>
      <c r="K101" s="3"/>
      <c r="L101" s="3"/>
      <c r="M101" s="3"/>
      <c r="N101" s="3"/>
      <c r="O101" s="3"/>
      <c r="P101" s="3"/>
      <c r="Q101" s="3"/>
      <c r="R101" s="3"/>
      <c r="S101" s="3"/>
      <c r="T101" s="3"/>
      <c r="U101" s="3"/>
      <c r="V101" s="3"/>
      <c r="W101" s="3"/>
    </row>
    <row r="102" spans="1:23" ht="14">
      <c r="A102" s="3"/>
      <c r="B102" s="3"/>
      <c r="C102" s="3"/>
      <c r="D102" s="3"/>
      <c r="E102" s="3"/>
      <c r="F102" s="3"/>
      <c r="G102" s="3"/>
      <c r="H102" s="3"/>
      <c r="I102" s="3"/>
      <c r="J102" s="3"/>
      <c r="K102" s="3"/>
      <c r="L102" s="3"/>
      <c r="M102" s="3"/>
      <c r="N102" s="3"/>
      <c r="O102" s="3"/>
      <c r="P102" s="3"/>
      <c r="Q102" s="3"/>
      <c r="R102" s="3"/>
      <c r="S102" s="3"/>
      <c r="T102" s="3"/>
      <c r="U102" s="3"/>
      <c r="V102" s="3"/>
      <c r="W102" s="3"/>
    </row>
    <row r="103" spans="1:23" ht="14">
      <c r="A103" s="3"/>
      <c r="B103" s="3"/>
      <c r="C103" s="3"/>
      <c r="D103" s="3"/>
      <c r="E103" s="3"/>
      <c r="F103" s="3"/>
      <c r="G103" s="3"/>
      <c r="H103" s="3"/>
      <c r="I103" s="3"/>
      <c r="J103" s="3"/>
      <c r="K103" s="3"/>
      <c r="L103" s="3"/>
      <c r="M103" s="3"/>
      <c r="N103" s="3"/>
      <c r="O103" s="3"/>
      <c r="P103" s="3"/>
      <c r="Q103" s="3"/>
      <c r="R103" s="3"/>
      <c r="S103" s="3"/>
      <c r="T103" s="3"/>
      <c r="U103" s="3"/>
      <c r="V103" s="3"/>
      <c r="W103" s="3"/>
    </row>
    <row r="104" spans="1:23" ht="14">
      <c r="A104" s="3"/>
      <c r="B104" s="3"/>
      <c r="C104" s="3"/>
      <c r="D104" s="3"/>
      <c r="E104" s="3"/>
      <c r="F104" s="3"/>
      <c r="G104" s="3"/>
      <c r="H104" s="3"/>
      <c r="I104" s="3"/>
      <c r="J104" s="3"/>
      <c r="K104" s="3"/>
      <c r="L104" s="3"/>
      <c r="M104" s="3"/>
      <c r="N104" s="3"/>
      <c r="O104" s="3"/>
      <c r="P104" s="3"/>
      <c r="Q104" s="3"/>
      <c r="R104" s="3"/>
      <c r="S104" s="3"/>
      <c r="T104" s="3"/>
      <c r="U104" s="3"/>
      <c r="V104" s="3"/>
      <c r="W104" s="3"/>
    </row>
    <row r="105" spans="1:23" ht="14">
      <c r="A105" s="3"/>
      <c r="B105" s="3"/>
      <c r="C105" s="3"/>
      <c r="D105" s="3"/>
      <c r="E105" s="3"/>
      <c r="F105" s="3"/>
      <c r="G105" s="3"/>
      <c r="H105" s="3"/>
      <c r="I105" s="3"/>
      <c r="J105" s="3"/>
      <c r="K105" s="3"/>
      <c r="L105" s="3"/>
      <c r="M105" s="3"/>
      <c r="N105" s="3"/>
      <c r="O105" s="3"/>
      <c r="P105" s="3"/>
      <c r="Q105" s="3"/>
      <c r="R105" s="3"/>
      <c r="S105" s="3"/>
      <c r="T105" s="3"/>
      <c r="U105" s="3"/>
      <c r="V105" s="3"/>
      <c r="W105" s="3"/>
    </row>
    <row r="106" spans="1:23" ht="14">
      <c r="A106" s="3"/>
      <c r="B106" s="3"/>
      <c r="C106" s="3"/>
      <c r="D106" s="3"/>
      <c r="E106" s="3"/>
      <c r="F106" s="3"/>
      <c r="G106" s="3"/>
      <c r="H106" s="3"/>
      <c r="I106" s="3"/>
      <c r="J106" s="3"/>
      <c r="K106" s="3"/>
      <c r="L106" s="3"/>
      <c r="M106" s="3"/>
      <c r="N106" s="3"/>
      <c r="O106" s="3"/>
      <c r="P106" s="3"/>
      <c r="Q106" s="3"/>
      <c r="R106" s="3"/>
      <c r="S106" s="3"/>
      <c r="T106" s="3"/>
      <c r="U106" s="3"/>
      <c r="V106" s="3"/>
      <c r="W106" s="3"/>
    </row>
    <row r="107" spans="1:23" ht="14">
      <c r="A107" s="3"/>
      <c r="B107" s="3"/>
      <c r="C107" s="3"/>
      <c r="D107" s="3"/>
      <c r="E107" s="3"/>
      <c r="F107" s="3"/>
      <c r="G107" s="3"/>
      <c r="H107" s="3"/>
      <c r="I107" s="3"/>
      <c r="J107" s="3"/>
      <c r="K107" s="3"/>
      <c r="L107" s="3"/>
      <c r="M107" s="3"/>
      <c r="N107" s="3"/>
      <c r="O107" s="3"/>
      <c r="P107" s="3"/>
      <c r="Q107" s="3"/>
      <c r="R107" s="3"/>
      <c r="S107" s="3"/>
      <c r="T107" s="3"/>
      <c r="U107" s="3"/>
      <c r="V107" s="3"/>
      <c r="W107" s="3"/>
    </row>
    <row r="108" spans="1:23" ht="14">
      <c r="A108" s="3"/>
      <c r="B108" s="3"/>
      <c r="C108" s="3"/>
      <c r="D108" s="3"/>
      <c r="E108" s="3"/>
      <c r="F108" s="3"/>
      <c r="G108" s="3"/>
      <c r="H108" s="3"/>
      <c r="I108" s="3"/>
      <c r="J108" s="3"/>
      <c r="K108" s="3"/>
      <c r="L108" s="3"/>
      <c r="M108" s="3"/>
      <c r="N108" s="3"/>
      <c r="O108" s="3"/>
      <c r="P108" s="3"/>
      <c r="Q108" s="3"/>
      <c r="R108" s="3"/>
      <c r="S108" s="3"/>
      <c r="T108" s="3"/>
      <c r="U108" s="3"/>
      <c r="V108" s="3"/>
      <c r="W108" s="3"/>
    </row>
    <row r="109" spans="1:23" ht="14">
      <c r="A109" s="3"/>
      <c r="B109" s="3"/>
      <c r="C109" s="3"/>
      <c r="D109" s="3"/>
      <c r="E109" s="3"/>
      <c r="F109" s="3"/>
      <c r="G109" s="3"/>
      <c r="H109" s="3"/>
      <c r="I109" s="3"/>
      <c r="J109" s="3"/>
      <c r="K109" s="3"/>
      <c r="L109" s="3"/>
      <c r="M109" s="3"/>
      <c r="N109" s="3"/>
      <c r="O109" s="3"/>
      <c r="P109" s="3"/>
      <c r="Q109" s="3"/>
      <c r="R109" s="3"/>
      <c r="S109" s="3"/>
      <c r="T109" s="3"/>
      <c r="U109" s="3"/>
      <c r="V109" s="3"/>
      <c r="W109" s="3"/>
    </row>
    <row r="110" spans="1:23" ht="14">
      <c r="A110" s="3"/>
      <c r="B110" s="3"/>
      <c r="C110" s="3"/>
      <c r="D110" s="3"/>
      <c r="E110" s="3"/>
      <c r="F110" s="3"/>
      <c r="G110" s="3"/>
      <c r="H110" s="3"/>
      <c r="I110" s="3"/>
      <c r="J110" s="3"/>
      <c r="K110" s="3"/>
      <c r="L110" s="3"/>
      <c r="M110" s="3"/>
      <c r="N110" s="3"/>
      <c r="O110" s="3"/>
      <c r="P110" s="3"/>
      <c r="Q110" s="3"/>
      <c r="R110" s="3"/>
      <c r="S110" s="3"/>
      <c r="T110" s="3"/>
      <c r="U110" s="3"/>
      <c r="V110" s="3"/>
      <c r="W110" s="3"/>
    </row>
    <row r="111" spans="1:23" ht="14">
      <c r="A111" s="3"/>
      <c r="B111" s="3"/>
      <c r="C111" s="3"/>
      <c r="D111" s="3"/>
      <c r="E111" s="3"/>
      <c r="F111" s="3"/>
      <c r="G111" s="3"/>
      <c r="H111" s="3"/>
      <c r="I111" s="3"/>
      <c r="J111" s="3"/>
      <c r="K111" s="3"/>
      <c r="L111" s="3"/>
      <c r="M111" s="3"/>
      <c r="N111" s="3"/>
      <c r="O111" s="3"/>
      <c r="P111" s="3"/>
      <c r="Q111" s="3"/>
      <c r="R111" s="3"/>
      <c r="S111" s="3"/>
      <c r="T111" s="3"/>
      <c r="U111" s="3"/>
      <c r="V111" s="3"/>
      <c r="W111" s="3"/>
    </row>
    <row r="112" spans="1:23" ht="14">
      <c r="A112" s="3"/>
      <c r="B112" s="3"/>
      <c r="C112" s="3"/>
      <c r="D112" s="3"/>
      <c r="E112" s="3"/>
      <c r="F112" s="3"/>
      <c r="G112" s="3"/>
      <c r="H112" s="3"/>
      <c r="I112" s="3"/>
      <c r="J112" s="3"/>
      <c r="K112" s="3"/>
      <c r="L112" s="3"/>
      <c r="M112" s="3"/>
      <c r="N112" s="3"/>
      <c r="O112" s="3"/>
      <c r="P112" s="3"/>
      <c r="Q112" s="3"/>
      <c r="R112" s="3"/>
      <c r="S112" s="3"/>
      <c r="T112" s="3"/>
      <c r="U112" s="3"/>
      <c r="V112" s="3"/>
      <c r="W112" s="3"/>
    </row>
    <row r="113" spans="1:23" ht="14">
      <c r="A113" s="3"/>
      <c r="B113" s="3"/>
      <c r="C113" s="3"/>
      <c r="D113" s="3"/>
      <c r="E113" s="3"/>
      <c r="F113" s="3"/>
      <c r="G113" s="3"/>
      <c r="H113" s="3"/>
      <c r="I113" s="3"/>
      <c r="J113" s="3"/>
      <c r="K113" s="3"/>
      <c r="L113" s="3"/>
      <c r="M113" s="3"/>
      <c r="N113" s="3"/>
      <c r="O113" s="3"/>
      <c r="P113" s="3"/>
      <c r="Q113" s="3"/>
      <c r="R113" s="3"/>
      <c r="S113" s="3"/>
      <c r="T113" s="3"/>
      <c r="U113" s="3"/>
      <c r="V113" s="3"/>
      <c r="W113" s="3"/>
    </row>
    <row r="114" spans="1:23" ht="14">
      <c r="A114" s="3"/>
      <c r="B114" s="3"/>
      <c r="C114" s="3"/>
      <c r="D114" s="3"/>
      <c r="E114" s="3"/>
      <c r="F114" s="3"/>
      <c r="G114" s="3"/>
      <c r="H114" s="3"/>
      <c r="I114" s="3"/>
      <c r="J114" s="3"/>
      <c r="K114" s="3"/>
      <c r="L114" s="3"/>
      <c r="M114" s="3"/>
      <c r="N114" s="3"/>
      <c r="O114" s="3"/>
      <c r="P114" s="3"/>
      <c r="Q114" s="3"/>
      <c r="R114" s="3"/>
      <c r="S114" s="3"/>
      <c r="T114" s="3"/>
      <c r="U114" s="3"/>
      <c r="V114" s="3"/>
      <c r="W114" s="3"/>
    </row>
    <row r="115" spans="1:23" ht="14">
      <c r="A115" s="3"/>
      <c r="B115" s="3"/>
      <c r="C115" s="3"/>
      <c r="D115" s="3"/>
      <c r="E115" s="3"/>
      <c r="F115" s="3"/>
      <c r="G115" s="3"/>
      <c r="H115" s="3"/>
      <c r="I115" s="3"/>
      <c r="J115" s="3"/>
      <c r="K115" s="3"/>
      <c r="L115" s="3"/>
      <c r="M115" s="3"/>
      <c r="N115" s="3"/>
      <c r="O115" s="3"/>
      <c r="P115" s="3"/>
      <c r="Q115" s="3"/>
      <c r="R115" s="3"/>
      <c r="S115" s="3"/>
      <c r="T115" s="3"/>
      <c r="U115" s="3"/>
      <c r="V115" s="3"/>
      <c r="W115" s="3"/>
    </row>
    <row r="116" spans="1:23" ht="14">
      <c r="A116" s="3"/>
      <c r="B116" s="3"/>
      <c r="C116" s="3"/>
      <c r="D116" s="3"/>
      <c r="E116" s="3"/>
      <c r="F116" s="3"/>
      <c r="G116" s="3"/>
      <c r="H116" s="3"/>
      <c r="I116" s="3"/>
      <c r="J116" s="3"/>
      <c r="K116" s="3"/>
      <c r="L116" s="3"/>
      <c r="M116" s="3"/>
      <c r="N116" s="3"/>
      <c r="O116" s="3"/>
      <c r="P116" s="3"/>
      <c r="Q116" s="3"/>
      <c r="R116" s="3"/>
      <c r="S116" s="3"/>
      <c r="T116" s="3"/>
      <c r="U116" s="3"/>
      <c r="V116" s="3"/>
      <c r="W116" s="3"/>
    </row>
    <row r="117" spans="1:23" ht="14">
      <c r="A117" s="3"/>
      <c r="B117" s="3"/>
      <c r="C117" s="3"/>
      <c r="D117" s="3"/>
      <c r="E117" s="3"/>
      <c r="F117" s="3"/>
      <c r="G117" s="3"/>
      <c r="H117" s="3"/>
      <c r="I117" s="3"/>
      <c r="J117" s="3"/>
      <c r="K117" s="3"/>
      <c r="L117" s="3"/>
      <c r="M117" s="3"/>
      <c r="N117" s="3"/>
      <c r="O117" s="3"/>
      <c r="P117" s="3"/>
      <c r="Q117" s="3"/>
      <c r="R117" s="3"/>
      <c r="S117" s="3"/>
      <c r="T117" s="3"/>
      <c r="U117" s="3"/>
      <c r="V117" s="3"/>
      <c r="W117" s="3"/>
    </row>
    <row r="118" spans="1:23" ht="14">
      <c r="A118" s="3"/>
      <c r="B118" s="3"/>
      <c r="C118" s="3"/>
      <c r="D118" s="3"/>
      <c r="E118" s="3"/>
      <c r="F118" s="3"/>
      <c r="G118" s="3"/>
      <c r="H118" s="3"/>
      <c r="I118" s="3"/>
      <c r="J118" s="3"/>
      <c r="K118" s="3"/>
      <c r="L118" s="3"/>
      <c r="M118" s="3"/>
      <c r="N118" s="3"/>
      <c r="O118" s="3"/>
      <c r="P118" s="3"/>
      <c r="Q118" s="3"/>
      <c r="R118" s="3"/>
      <c r="S118" s="3"/>
      <c r="T118" s="3"/>
      <c r="U118" s="3"/>
      <c r="V118" s="3"/>
      <c r="W118" s="3"/>
    </row>
    <row r="119" spans="1:23" ht="14">
      <c r="A119" s="3"/>
      <c r="B119" s="3"/>
      <c r="C119" s="3"/>
      <c r="D119" s="3"/>
      <c r="E119" s="3"/>
      <c r="F119" s="3"/>
      <c r="G119" s="3"/>
      <c r="H119" s="3"/>
      <c r="I119" s="3"/>
      <c r="J119" s="3"/>
      <c r="K119" s="3"/>
      <c r="L119" s="3"/>
      <c r="M119" s="3"/>
      <c r="N119" s="3"/>
      <c r="O119" s="3"/>
      <c r="P119" s="3"/>
      <c r="Q119" s="3"/>
      <c r="R119" s="3"/>
      <c r="S119" s="3"/>
      <c r="T119" s="3"/>
      <c r="U119" s="3"/>
      <c r="V119" s="3"/>
      <c r="W119" s="3"/>
    </row>
    <row r="120" spans="1:23" ht="14">
      <c r="A120" s="3"/>
      <c r="B120" s="3"/>
      <c r="C120" s="3"/>
      <c r="D120" s="3"/>
      <c r="E120" s="3"/>
      <c r="F120" s="3"/>
      <c r="G120" s="3"/>
      <c r="H120" s="3"/>
      <c r="I120" s="3"/>
      <c r="J120" s="3"/>
      <c r="K120" s="3"/>
      <c r="L120" s="3"/>
      <c r="M120" s="3"/>
      <c r="N120" s="3"/>
      <c r="O120" s="3"/>
      <c r="P120" s="3"/>
      <c r="Q120" s="3"/>
      <c r="R120" s="3"/>
      <c r="S120" s="3"/>
      <c r="T120" s="3"/>
      <c r="U120" s="3"/>
      <c r="V120" s="3"/>
      <c r="W120" s="3"/>
    </row>
    <row r="121" spans="1:23" ht="14">
      <c r="A121" s="3"/>
      <c r="B121" s="3"/>
      <c r="C121" s="3"/>
      <c r="D121" s="3"/>
      <c r="E121" s="3"/>
      <c r="F121" s="3"/>
      <c r="G121" s="3"/>
      <c r="H121" s="3"/>
      <c r="I121" s="3"/>
      <c r="J121" s="3"/>
      <c r="K121" s="3"/>
      <c r="L121" s="3"/>
      <c r="M121" s="3"/>
      <c r="N121" s="3"/>
      <c r="O121" s="3"/>
      <c r="P121" s="3"/>
      <c r="Q121" s="3"/>
      <c r="R121" s="3"/>
      <c r="S121" s="3"/>
      <c r="T121" s="3"/>
      <c r="U121" s="3"/>
      <c r="V121" s="3"/>
      <c r="W121" s="3"/>
    </row>
    <row r="122" spans="1:23" ht="14">
      <c r="A122" s="3"/>
      <c r="B122" s="3"/>
      <c r="C122" s="3"/>
      <c r="D122" s="3"/>
      <c r="E122" s="3"/>
      <c r="F122" s="3"/>
      <c r="G122" s="3"/>
      <c r="H122" s="3"/>
      <c r="I122" s="3"/>
      <c r="J122" s="3"/>
      <c r="K122" s="3"/>
      <c r="L122" s="3"/>
      <c r="M122" s="3"/>
      <c r="N122" s="3"/>
      <c r="O122" s="3"/>
      <c r="P122" s="3"/>
      <c r="Q122" s="3"/>
      <c r="R122" s="3"/>
      <c r="S122" s="3"/>
      <c r="T122" s="3"/>
      <c r="U122" s="3"/>
      <c r="V122" s="3"/>
      <c r="W122" s="3"/>
    </row>
    <row r="123" spans="1:23" ht="14">
      <c r="A123" s="3"/>
      <c r="B123" s="3"/>
      <c r="C123" s="3"/>
      <c r="D123" s="3"/>
      <c r="E123" s="3"/>
      <c r="F123" s="3"/>
      <c r="G123" s="3"/>
      <c r="H123" s="3"/>
      <c r="I123" s="3"/>
      <c r="J123" s="3"/>
      <c r="K123" s="3"/>
      <c r="L123" s="3"/>
      <c r="M123" s="3"/>
      <c r="N123" s="3"/>
      <c r="O123" s="3"/>
      <c r="P123" s="3"/>
      <c r="Q123" s="3"/>
      <c r="R123" s="3"/>
      <c r="S123" s="3"/>
      <c r="T123" s="3"/>
      <c r="U123" s="3"/>
      <c r="V123" s="3"/>
      <c r="W123" s="3"/>
    </row>
    <row r="124" spans="1:23" ht="14">
      <c r="A124" s="3"/>
      <c r="B124" s="3"/>
      <c r="C124" s="3"/>
      <c r="D124" s="3"/>
      <c r="E124" s="3"/>
      <c r="F124" s="3"/>
      <c r="G124" s="3"/>
      <c r="H124" s="3"/>
      <c r="I124" s="3"/>
      <c r="J124" s="3"/>
      <c r="K124" s="3"/>
      <c r="L124" s="3"/>
      <c r="M124" s="3"/>
      <c r="N124" s="3"/>
      <c r="O124" s="3"/>
      <c r="P124" s="3"/>
      <c r="Q124" s="3"/>
      <c r="R124" s="3"/>
      <c r="S124" s="3"/>
      <c r="T124" s="3"/>
      <c r="U124" s="3"/>
      <c r="V124" s="3"/>
      <c r="W124" s="3"/>
    </row>
    <row r="125" spans="1:23" ht="14">
      <c r="A125" s="3"/>
      <c r="B125" s="3"/>
      <c r="C125" s="3"/>
      <c r="D125" s="3"/>
      <c r="E125" s="3"/>
      <c r="F125" s="3"/>
      <c r="G125" s="3"/>
      <c r="H125" s="3"/>
      <c r="I125" s="3"/>
      <c r="J125" s="3"/>
      <c r="K125" s="3"/>
      <c r="L125" s="3"/>
      <c r="M125" s="3"/>
      <c r="N125" s="3"/>
      <c r="O125" s="3"/>
      <c r="P125" s="3"/>
      <c r="Q125" s="3"/>
      <c r="R125" s="3"/>
      <c r="S125" s="3"/>
      <c r="T125" s="3"/>
      <c r="U125" s="3"/>
      <c r="V125" s="3"/>
      <c r="W125" s="3"/>
    </row>
    <row r="126" spans="1:23" ht="14">
      <c r="A126" s="3"/>
      <c r="B126" s="3"/>
      <c r="C126" s="3"/>
      <c r="D126" s="3"/>
      <c r="E126" s="3"/>
      <c r="F126" s="3"/>
      <c r="G126" s="3"/>
      <c r="H126" s="3"/>
      <c r="I126" s="3"/>
      <c r="J126" s="3"/>
      <c r="K126" s="3"/>
      <c r="L126" s="3"/>
      <c r="M126" s="3"/>
      <c r="N126" s="3"/>
      <c r="O126" s="3"/>
      <c r="P126" s="3"/>
      <c r="Q126" s="3"/>
      <c r="R126" s="3"/>
      <c r="S126" s="3"/>
      <c r="T126" s="3"/>
      <c r="U126" s="3"/>
      <c r="V126" s="3"/>
      <c r="W126" s="3"/>
    </row>
    <row r="127" spans="1:23" ht="14">
      <c r="A127" s="3"/>
      <c r="B127" s="3"/>
      <c r="C127" s="3"/>
      <c r="D127" s="3"/>
      <c r="E127" s="3"/>
      <c r="F127" s="3"/>
      <c r="G127" s="3"/>
      <c r="H127" s="3"/>
      <c r="I127" s="3"/>
      <c r="J127" s="3"/>
      <c r="K127" s="3"/>
      <c r="L127" s="3"/>
      <c r="M127" s="3"/>
      <c r="N127" s="3"/>
      <c r="O127" s="3"/>
      <c r="P127" s="3"/>
      <c r="Q127" s="3"/>
      <c r="R127" s="3"/>
      <c r="S127" s="3"/>
      <c r="T127" s="3"/>
      <c r="U127" s="3"/>
      <c r="V127" s="3"/>
      <c r="W127" s="3"/>
    </row>
    <row r="128" spans="1:23" ht="14">
      <c r="A128" s="3"/>
      <c r="B128" s="3"/>
      <c r="C128" s="3"/>
      <c r="D128" s="3"/>
      <c r="E128" s="3"/>
      <c r="F128" s="3"/>
      <c r="G128" s="3"/>
      <c r="H128" s="3"/>
      <c r="I128" s="3"/>
      <c r="J128" s="3"/>
      <c r="K128" s="3"/>
      <c r="L128" s="3"/>
      <c r="M128" s="3"/>
      <c r="N128" s="3"/>
      <c r="O128" s="3"/>
      <c r="P128" s="3"/>
      <c r="Q128" s="3"/>
      <c r="R128" s="3"/>
      <c r="S128" s="3"/>
      <c r="T128" s="3"/>
      <c r="U128" s="3"/>
      <c r="V128" s="3"/>
      <c r="W128" s="3"/>
    </row>
    <row r="129" spans="1:23" ht="14">
      <c r="A129" s="3"/>
      <c r="B129" s="3"/>
      <c r="C129" s="3"/>
      <c r="D129" s="3"/>
      <c r="E129" s="3"/>
      <c r="F129" s="3"/>
      <c r="G129" s="3"/>
      <c r="H129" s="3"/>
      <c r="I129" s="3"/>
      <c r="J129" s="3"/>
      <c r="K129" s="3"/>
      <c r="L129" s="3"/>
      <c r="M129" s="3"/>
      <c r="N129" s="3"/>
      <c r="O129" s="3"/>
      <c r="P129" s="3"/>
      <c r="Q129" s="3"/>
      <c r="R129" s="3"/>
      <c r="S129" s="3"/>
      <c r="T129" s="3"/>
      <c r="U129" s="3"/>
      <c r="V129" s="3"/>
      <c r="W129" s="3"/>
    </row>
    <row r="130" spans="1:23" ht="14">
      <c r="A130" s="3"/>
      <c r="B130" s="3"/>
      <c r="C130" s="3"/>
      <c r="D130" s="3"/>
      <c r="E130" s="3"/>
      <c r="F130" s="3"/>
      <c r="G130" s="3"/>
      <c r="H130" s="3"/>
      <c r="I130" s="3"/>
      <c r="J130" s="3"/>
      <c r="K130" s="3"/>
      <c r="L130" s="3"/>
      <c r="M130" s="3"/>
      <c r="N130" s="3"/>
      <c r="O130" s="3"/>
      <c r="P130" s="3"/>
      <c r="Q130" s="3"/>
      <c r="R130" s="3"/>
      <c r="S130" s="3"/>
      <c r="T130" s="3"/>
      <c r="U130" s="3"/>
      <c r="V130" s="3"/>
      <c r="W130" s="3"/>
    </row>
    <row r="131" spans="1:23" ht="14">
      <c r="A131" s="3"/>
      <c r="B131" s="3"/>
      <c r="C131" s="3"/>
      <c r="D131" s="3"/>
      <c r="E131" s="3"/>
      <c r="F131" s="3"/>
      <c r="G131" s="3"/>
      <c r="H131" s="3"/>
      <c r="I131" s="3"/>
      <c r="J131" s="3"/>
      <c r="K131" s="3"/>
      <c r="L131" s="3"/>
      <c r="M131" s="3"/>
      <c r="N131" s="3"/>
      <c r="O131" s="3"/>
      <c r="P131" s="3"/>
      <c r="Q131" s="3"/>
      <c r="R131" s="3"/>
      <c r="S131" s="3"/>
      <c r="T131" s="3"/>
      <c r="U131" s="3"/>
      <c r="V131" s="3"/>
      <c r="W131" s="3"/>
    </row>
    <row r="132" spans="1:23" ht="14">
      <c r="A132" s="3"/>
      <c r="B132" s="3"/>
      <c r="C132" s="3"/>
      <c r="D132" s="3"/>
      <c r="E132" s="3"/>
      <c r="F132" s="3"/>
      <c r="G132" s="3"/>
      <c r="H132" s="3"/>
      <c r="I132" s="3"/>
      <c r="J132" s="3"/>
      <c r="K132" s="3"/>
      <c r="L132" s="3"/>
      <c r="M132" s="3"/>
      <c r="N132" s="3"/>
      <c r="O132" s="3"/>
      <c r="P132" s="3"/>
      <c r="Q132" s="3"/>
      <c r="R132" s="3"/>
      <c r="S132" s="3"/>
      <c r="T132" s="3"/>
      <c r="U132" s="3"/>
      <c r="V132" s="3"/>
      <c r="W132" s="3"/>
    </row>
    <row r="133" spans="1:23" ht="14">
      <c r="A133" s="3"/>
      <c r="B133" s="3"/>
      <c r="C133" s="3"/>
      <c r="D133" s="3"/>
      <c r="E133" s="3"/>
      <c r="F133" s="3"/>
      <c r="G133" s="3"/>
      <c r="H133" s="3"/>
      <c r="I133" s="3"/>
      <c r="J133" s="3"/>
      <c r="K133" s="3"/>
      <c r="L133" s="3"/>
      <c r="M133" s="3"/>
      <c r="N133" s="3"/>
      <c r="O133" s="3"/>
      <c r="P133" s="3"/>
      <c r="Q133" s="3"/>
      <c r="R133" s="3"/>
      <c r="S133" s="3"/>
      <c r="T133" s="3"/>
      <c r="U133" s="3"/>
      <c r="V133" s="3"/>
      <c r="W133" s="3"/>
    </row>
    <row r="134" spans="1:23" ht="14">
      <c r="A134" s="3"/>
      <c r="B134" s="3"/>
      <c r="C134" s="3"/>
      <c r="D134" s="3"/>
      <c r="E134" s="3"/>
      <c r="F134" s="3"/>
      <c r="G134" s="3"/>
      <c r="H134" s="3"/>
      <c r="I134" s="3"/>
      <c r="J134" s="3"/>
      <c r="K134" s="3"/>
      <c r="L134" s="3"/>
      <c r="M134" s="3"/>
      <c r="N134" s="3"/>
      <c r="O134" s="3"/>
      <c r="P134" s="3"/>
      <c r="Q134" s="3"/>
      <c r="R134" s="3"/>
      <c r="S134" s="3"/>
      <c r="T134" s="3"/>
      <c r="U134" s="3"/>
      <c r="V134" s="3"/>
      <c r="W134" s="3"/>
    </row>
    <row r="135" spans="1:23" ht="14">
      <c r="A135" s="3"/>
      <c r="B135" s="3"/>
      <c r="C135" s="3"/>
      <c r="D135" s="3"/>
      <c r="E135" s="3"/>
      <c r="F135" s="3"/>
      <c r="G135" s="3"/>
      <c r="H135" s="3"/>
      <c r="I135" s="3"/>
      <c r="J135" s="3"/>
      <c r="K135" s="3"/>
      <c r="L135" s="3"/>
      <c r="M135" s="3"/>
      <c r="N135" s="3"/>
      <c r="O135" s="3"/>
      <c r="P135" s="3"/>
      <c r="Q135" s="3"/>
      <c r="R135" s="3"/>
      <c r="S135" s="3"/>
      <c r="T135" s="3"/>
      <c r="U135" s="3"/>
      <c r="V135" s="3"/>
      <c r="W135" s="3"/>
    </row>
    <row r="136" spans="1:23" ht="14">
      <c r="A136" s="3"/>
      <c r="B136" s="3"/>
      <c r="C136" s="3"/>
      <c r="D136" s="3"/>
      <c r="E136" s="3"/>
      <c r="F136" s="3"/>
      <c r="G136" s="3"/>
      <c r="H136" s="3"/>
      <c r="I136" s="3"/>
      <c r="J136" s="3"/>
      <c r="K136" s="3"/>
      <c r="L136" s="3"/>
      <c r="M136" s="3"/>
      <c r="N136" s="3"/>
      <c r="O136" s="3"/>
      <c r="P136" s="3"/>
      <c r="Q136" s="3"/>
      <c r="R136" s="3"/>
      <c r="S136" s="3"/>
      <c r="T136" s="3"/>
      <c r="U136" s="3"/>
      <c r="V136" s="3"/>
      <c r="W136" s="3"/>
    </row>
    <row r="137" spans="1:23" ht="14">
      <c r="A137" s="3"/>
      <c r="B137" s="3"/>
      <c r="C137" s="3"/>
      <c r="D137" s="3"/>
      <c r="E137" s="3"/>
      <c r="F137" s="3"/>
      <c r="G137" s="3"/>
      <c r="H137" s="3"/>
      <c r="I137" s="3"/>
      <c r="J137" s="3"/>
      <c r="K137" s="3"/>
      <c r="L137" s="3"/>
      <c r="M137" s="3"/>
      <c r="N137" s="3"/>
      <c r="O137" s="3"/>
      <c r="P137" s="3"/>
      <c r="Q137" s="3"/>
      <c r="R137" s="3"/>
      <c r="S137" s="3"/>
      <c r="T137" s="3"/>
      <c r="U137" s="3"/>
      <c r="V137" s="3"/>
      <c r="W137" s="3"/>
    </row>
    <row r="138" spans="1:23" ht="14">
      <c r="A138" s="3"/>
      <c r="B138" s="3"/>
      <c r="C138" s="3"/>
      <c r="D138" s="3"/>
      <c r="E138" s="3"/>
      <c r="F138" s="3"/>
      <c r="G138" s="3"/>
      <c r="H138" s="3"/>
      <c r="I138" s="3"/>
      <c r="J138" s="3"/>
      <c r="K138" s="3"/>
      <c r="L138" s="3"/>
      <c r="M138" s="3"/>
      <c r="N138" s="3"/>
      <c r="O138" s="3"/>
      <c r="P138" s="3"/>
      <c r="Q138" s="3"/>
      <c r="R138" s="3"/>
      <c r="S138" s="3"/>
      <c r="T138" s="3"/>
      <c r="U138" s="3"/>
      <c r="V138" s="3"/>
      <c r="W138" s="3"/>
    </row>
    <row r="139" spans="1:23" ht="14">
      <c r="A139" s="3"/>
      <c r="B139" s="3"/>
      <c r="C139" s="3"/>
      <c r="D139" s="3"/>
      <c r="E139" s="3"/>
      <c r="F139" s="3"/>
      <c r="G139" s="3"/>
      <c r="H139" s="3"/>
      <c r="I139" s="3"/>
      <c r="J139" s="3"/>
      <c r="K139" s="3"/>
      <c r="L139" s="3"/>
      <c r="M139" s="3"/>
      <c r="N139" s="3"/>
      <c r="O139" s="3"/>
      <c r="P139" s="3"/>
      <c r="Q139" s="3"/>
      <c r="R139" s="3"/>
      <c r="S139" s="3"/>
      <c r="T139" s="3"/>
      <c r="U139" s="3"/>
      <c r="V139" s="3"/>
      <c r="W139" s="3"/>
    </row>
    <row r="140" spans="1:23" ht="14">
      <c r="A140" s="3"/>
      <c r="B140" s="3"/>
      <c r="C140" s="3"/>
      <c r="D140" s="3"/>
      <c r="E140" s="3"/>
      <c r="F140" s="3"/>
      <c r="G140" s="3"/>
      <c r="H140" s="3"/>
      <c r="I140" s="3"/>
      <c r="J140" s="3"/>
      <c r="K140" s="3"/>
      <c r="L140" s="3"/>
      <c r="M140" s="3"/>
      <c r="N140" s="3"/>
      <c r="O140" s="3"/>
      <c r="P140" s="3"/>
      <c r="Q140" s="3"/>
      <c r="R140" s="3"/>
      <c r="S140" s="3"/>
      <c r="T140" s="3"/>
      <c r="U140" s="3"/>
      <c r="V140" s="3"/>
      <c r="W140" s="3"/>
    </row>
    <row r="141" spans="1:23" ht="14">
      <c r="A141" s="3"/>
      <c r="B141" s="3"/>
      <c r="C141" s="3"/>
      <c r="D141" s="3"/>
      <c r="E141" s="3"/>
      <c r="F141" s="3"/>
      <c r="G141" s="3"/>
      <c r="H141" s="3"/>
      <c r="I141" s="3"/>
      <c r="J141" s="3"/>
      <c r="K141" s="3"/>
      <c r="L141" s="3"/>
      <c r="M141" s="3"/>
      <c r="N141" s="3"/>
      <c r="O141" s="3"/>
      <c r="P141" s="3"/>
      <c r="Q141" s="3"/>
      <c r="R141" s="3"/>
      <c r="S141" s="3"/>
      <c r="T141" s="3"/>
      <c r="U141" s="3"/>
      <c r="V141" s="3"/>
      <c r="W141" s="3"/>
    </row>
    <row r="142" spans="1:23" ht="14">
      <c r="A142" s="3"/>
      <c r="B142" s="3"/>
      <c r="C142" s="3"/>
      <c r="D142" s="3"/>
      <c r="E142" s="3"/>
      <c r="F142" s="3"/>
      <c r="G142" s="3"/>
      <c r="H142" s="3"/>
      <c r="I142" s="3"/>
      <c r="J142" s="3"/>
      <c r="K142" s="3"/>
      <c r="L142" s="3"/>
      <c r="M142" s="3"/>
      <c r="N142" s="3"/>
      <c r="O142" s="3"/>
      <c r="P142" s="3"/>
      <c r="Q142" s="3"/>
      <c r="R142" s="3"/>
      <c r="S142" s="3"/>
      <c r="T142" s="3"/>
      <c r="U142" s="3"/>
      <c r="V142" s="3"/>
      <c r="W142" s="3"/>
    </row>
    <row r="143" spans="1:23" ht="14">
      <c r="A143" s="3"/>
      <c r="B143" s="3"/>
      <c r="C143" s="3"/>
      <c r="D143" s="3"/>
      <c r="E143" s="3"/>
      <c r="F143" s="3"/>
      <c r="G143" s="3"/>
      <c r="H143" s="3"/>
      <c r="I143" s="3"/>
      <c r="J143" s="3"/>
      <c r="K143" s="3"/>
      <c r="L143" s="3"/>
      <c r="M143" s="3"/>
      <c r="N143" s="3"/>
      <c r="O143" s="3"/>
      <c r="P143" s="3"/>
      <c r="Q143" s="3"/>
      <c r="R143" s="3"/>
      <c r="S143" s="3"/>
      <c r="T143" s="3"/>
      <c r="U143" s="3"/>
      <c r="V143" s="3"/>
      <c r="W143" s="3"/>
    </row>
    <row r="144" spans="1:23" ht="14">
      <c r="A144" s="3"/>
      <c r="B144" s="3"/>
      <c r="C144" s="3"/>
      <c r="D144" s="3"/>
      <c r="E144" s="3"/>
      <c r="F144" s="3"/>
      <c r="G144" s="3"/>
      <c r="H144" s="3"/>
      <c r="I144" s="3"/>
      <c r="J144" s="3"/>
      <c r="K144" s="3"/>
      <c r="L144" s="3"/>
      <c r="M144" s="3"/>
      <c r="N144" s="3"/>
      <c r="O144" s="3"/>
      <c r="P144" s="3"/>
      <c r="Q144" s="3"/>
      <c r="R144" s="3"/>
      <c r="S144" s="3"/>
      <c r="T144" s="3"/>
      <c r="U144" s="3"/>
      <c r="V144" s="3"/>
      <c r="W144" s="3"/>
    </row>
    <row r="145" spans="1:23" ht="14">
      <c r="A145" s="3"/>
      <c r="B145" s="3"/>
      <c r="C145" s="3"/>
      <c r="D145" s="3"/>
      <c r="E145" s="3"/>
      <c r="F145" s="3"/>
      <c r="G145" s="3"/>
      <c r="H145" s="3"/>
      <c r="I145" s="3"/>
      <c r="J145" s="3"/>
      <c r="K145" s="3"/>
      <c r="L145" s="3"/>
      <c r="M145" s="3"/>
      <c r="N145" s="3"/>
      <c r="O145" s="3"/>
      <c r="P145" s="3"/>
      <c r="Q145" s="3"/>
      <c r="R145" s="3"/>
      <c r="S145" s="3"/>
      <c r="T145" s="3"/>
      <c r="U145" s="3"/>
      <c r="V145" s="3"/>
      <c r="W145" s="3"/>
    </row>
    <row r="146" spans="1:23" ht="14">
      <c r="A146" s="3"/>
      <c r="B146" s="3"/>
      <c r="C146" s="3"/>
      <c r="D146" s="3"/>
      <c r="E146" s="3"/>
      <c r="F146" s="3"/>
      <c r="G146" s="3"/>
      <c r="H146" s="3"/>
      <c r="I146" s="3"/>
      <c r="J146" s="3"/>
      <c r="K146" s="3"/>
      <c r="L146" s="3"/>
      <c r="M146" s="3"/>
      <c r="N146" s="3"/>
      <c r="O146" s="3"/>
      <c r="P146" s="3"/>
      <c r="Q146" s="3"/>
      <c r="R146" s="3"/>
      <c r="S146" s="3"/>
      <c r="T146" s="3"/>
      <c r="U146" s="3"/>
      <c r="V146" s="3"/>
      <c r="W146" s="3"/>
    </row>
    <row r="147" spans="1:23" ht="14">
      <c r="A147" s="3"/>
      <c r="B147" s="3"/>
      <c r="C147" s="3"/>
      <c r="D147" s="3"/>
      <c r="E147" s="3"/>
      <c r="F147" s="3"/>
      <c r="G147" s="3"/>
      <c r="H147" s="3"/>
      <c r="I147" s="3"/>
      <c r="J147" s="3"/>
      <c r="K147" s="3"/>
      <c r="L147" s="3"/>
      <c r="M147" s="3"/>
      <c r="N147" s="3"/>
      <c r="O147" s="3"/>
      <c r="P147" s="3"/>
      <c r="Q147" s="3"/>
      <c r="R147" s="3"/>
      <c r="S147" s="3"/>
      <c r="T147" s="3"/>
      <c r="U147" s="3"/>
      <c r="V147" s="3"/>
      <c r="W147" s="3"/>
    </row>
    <row r="148" spans="1:23" ht="14">
      <c r="A148" s="3"/>
      <c r="B148" s="3"/>
      <c r="C148" s="3"/>
      <c r="D148" s="3"/>
      <c r="E148" s="3"/>
      <c r="F148" s="3"/>
      <c r="G148" s="3"/>
      <c r="H148" s="3"/>
      <c r="I148" s="3"/>
      <c r="J148" s="3"/>
      <c r="K148" s="3"/>
      <c r="L148" s="3"/>
      <c r="M148" s="3"/>
      <c r="N148" s="3"/>
      <c r="O148" s="3"/>
      <c r="P148" s="3"/>
      <c r="Q148" s="3"/>
      <c r="R148" s="3"/>
      <c r="S148" s="3"/>
      <c r="T148" s="3"/>
      <c r="U148" s="3"/>
      <c r="V148" s="3"/>
      <c r="W148" s="3"/>
    </row>
    <row r="149" spans="1:23" ht="14">
      <c r="A149" s="3"/>
      <c r="B149" s="3"/>
      <c r="C149" s="3"/>
      <c r="D149" s="3"/>
      <c r="E149" s="3"/>
      <c r="F149" s="3"/>
      <c r="G149" s="3"/>
      <c r="H149" s="3"/>
      <c r="I149" s="3"/>
      <c r="J149" s="3"/>
      <c r="K149" s="3"/>
      <c r="L149" s="3"/>
      <c r="M149" s="3"/>
      <c r="N149" s="3"/>
      <c r="O149" s="3"/>
      <c r="P149" s="3"/>
      <c r="Q149" s="3"/>
      <c r="R149" s="3"/>
      <c r="S149" s="3"/>
      <c r="T149" s="3"/>
      <c r="U149" s="3"/>
      <c r="V149" s="3"/>
      <c r="W149" s="3"/>
    </row>
    <row r="150" spans="1:23" ht="14">
      <c r="A150" s="3"/>
      <c r="B150" s="3"/>
      <c r="C150" s="3"/>
      <c r="D150" s="3"/>
      <c r="E150" s="3"/>
      <c r="F150" s="3"/>
      <c r="G150" s="3"/>
      <c r="H150" s="3"/>
      <c r="I150" s="3"/>
      <c r="J150" s="3"/>
      <c r="K150" s="3"/>
      <c r="L150" s="3"/>
      <c r="M150" s="3"/>
      <c r="N150" s="3"/>
      <c r="O150" s="3"/>
      <c r="P150" s="3"/>
      <c r="Q150" s="3"/>
      <c r="R150" s="3"/>
      <c r="S150" s="3"/>
      <c r="T150" s="3"/>
      <c r="U150" s="3"/>
      <c r="V150" s="3"/>
      <c r="W150" s="3"/>
    </row>
    <row r="151" spans="1:23" ht="14">
      <c r="A151" s="3"/>
      <c r="B151" s="3"/>
      <c r="C151" s="3"/>
      <c r="D151" s="3"/>
      <c r="E151" s="3"/>
      <c r="F151" s="3"/>
      <c r="G151" s="3"/>
      <c r="H151" s="3"/>
      <c r="I151" s="3"/>
      <c r="J151" s="3"/>
      <c r="K151" s="3"/>
      <c r="L151" s="3"/>
      <c r="M151" s="3"/>
      <c r="N151" s="3"/>
      <c r="O151" s="3"/>
      <c r="P151" s="3"/>
      <c r="Q151" s="3"/>
      <c r="R151" s="3"/>
      <c r="S151" s="3"/>
      <c r="T151" s="3"/>
      <c r="U151" s="3"/>
      <c r="V151" s="3"/>
      <c r="W151" s="3"/>
    </row>
    <row r="152" spans="1:23" ht="14">
      <c r="A152" s="3"/>
      <c r="B152" s="3"/>
      <c r="C152" s="3"/>
      <c r="D152" s="3"/>
      <c r="E152" s="3"/>
      <c r="F152" s="3"/>
      <c r="G152" s="3"/>
      <c r="H152" s="3"/>
      <c r="I152" s="3"/>
      <c r="J152" s="3"/>
      <c r="K152" s="3"/>
      <c r="L152" s="3"/>
      <c r="M152" s="3"/>
      <c r="N152" s="3"/>
      <c r="O152" s="3"/>
      <c r="P152" s="3"/>
      <c r="Q152" s="3"/>
      <c r="R152" s="3"/>
      <c r="S152" s="3"/>
      <c r="T152" s="3"/>
      <c r="U152" s="3"/>
      <c r="V152" s="3"/>
      <c r="W152" s="3"/>
    </row>
    <row r="153" spans="1:23" ht="14">
      <c r="A153" s="3"/>
      <c r="B153" s="3"/>
      <c r="C153" s="3"/>
      <c r="D153" s="3"/>
      <c r="E153" s="3"/>
      <c r="F153" s="3"/>
      <c r="G153" s="3"/>
      <c r="H153" s="3"/>
      <c r="I153" s="3"/>
      <c r="J153" s="3"/>
      <c r="K153" s="3"/>
      <c r="L153" s="3"/>
      <c r="M153" s="3"/>
      <c r="N153" s="3"/>
      <c r="O153" s="3"/>
      <c r="P153" s="3"/>
      <c r="Q153" s="3"/>
      <c r="R153" s="3"/>
      <c r="S153" s="3"/>
      <c r="T153" s="3"/>
      <c r="U153" s="3"/>
      <c r="V153" s="3"/>
      <c r="W153" s="3"/>
    </row>
    <row r="154" spans="1:23" ht="14">
      <c r="A154" s="3"/>
      <c r="B154" s="3"/>
      <c r="C154" s="3"/>
      <c r="D154" s="3"/>
      <c r="E154" s="3"/>
      <c r="F154" s="3"/>
      <c r="G154" s="3"/>
      <c r="H154" s="3"/>
      <c r="I154" s="3"/>
      <c r="J154" s="3"/>
      <c r="K154" s="3"/>
      <c r="L154" s="3"/>
      <c r="M154" s="3"/>
      <c r="N154" s="3"/>
      <c r="O154" s="3"/>
      <c r="P154" s="3"/>
      <c r="Q154" s="3"/>
      <c r="R154" s="3"/>
      <c r="S154" s="3"/>
      <c r="T154" s="3"/>
      <c r="U154" s="3"/>
      <c r="V154" s="3"/>
      <c r="W154" s="3"/>
    </row>
    <row r="155" spans="1:23" ht="14">
      <c r="A155" s="3"/>
      <c r="B155" s="3"/>
      <c r="C155" s="3"/>
      <c r="D155" s="3"/>
      <c r="E155" s="3"/>
      <c r="F155" s="3"/>
      <c r="G155" s="3"/>
      <c r="H155" s="3"/>
      <c r="I155" s="3"/>
      <c r="J155" s="3"/>
      <c r="K155" s="3"/>
      <c r="L155" s="3"/>
      <c r="M155" s="3"/>
      <c r="N155" s="3"/>
      <c r="O155" s="3"/>
      <c r="P155" s="3"/>
      <c r="Q155" s="3"/>
      <c r="R155" s="3"/>
      <c r="S155" s="3"/>
      <c r="T155" s="3"/>
      <c r="U155" s="3"/>
      <c r="V155" s="3"/>
      <c r="W155" s="3"/>
    </row>
    <row r="156" spans="1:23" ht="14">
      <c r="A156" s="3"/>
      <c r="B156" s="3"/>
      <c r="C156" s="3"/>
      <c r="D156" s="3"/>
      <c r="E156" s="3"/>
      <c r="F156" s="3"/>
      <c r="G156" s="3"/>
      <c r="H156" s="3"/>
      <c r="I156" s="3"/>
      <c r="J156" s="3"/>
      <c r="K156" s="3"/>
      <c r="L156" s="3"/>
      <c r="M156" s="3"/>
      <c r="N156" s="3"/>
      <c r="O156" s="3"/>
      <c r="P156" s="3"/>
      <c r="Q156" s="3"/>
      <c r="R156" s="3"/>
      <c r="S156" s="3"/>
      <c r="T156" s="3"/>
      <c r="U156" s="3"/>
      <c r="V156" s="3"/>
      <c r="W156" s="3"/>
    </row>
    <row r="157" spans="1:23" ht="14">
      <c r="A157" s="3"/>
      <c r="B157" s="3"/>
      <c r="C157" s="3"/>
      <c r="D157" s="3"/>
      <c r="E157" s="3"/>
      <c r="F157" s="3"/>
      <c r="G157" s="3"/>
      <c r="H157" s="3"/>
      <c r="I157" s="3"/>
      <c r="J157" s="3"/>
      <c r="K157" s="3"/>
      <c r="L157" s="3"/>
      <c r="M157" s="3"/>
      <c r="N157" s="3"/>
      <c r="O157" s="3"/>
      <c r="P157" s="3"/>
      <c r="Q157" s="3"/>
      <c r="R157" s="3"/>
      <c r="S157" s="3"/>
      <c r="T157" s="3"/>
      <c r="U157" s="3"/>
      <c r="V157" s="3"/>
      <c r="W157" s="3"/>
    </row>
    <row r="158" spans="1:23" ht="14">
      <c r="A158" s="3"/>
      <c r="B158" s="3"/>
      <c r="C158" s="3"/>
      <c r="D158" s="3"/>
      <c r="E158" s="3"/>
      <c r="F158" s="3"/>
      <c r="G158" s="3"/>
      <c r="H158" s="3"/>
      <c r="I158" s="3"/>
      <c r="J158" s="3"/>
      <c r="K158" s="3"/>
      <c r="L158" s="3"/>
      <c r="M158" s="3"/>
      <c r="N158" s="3"/>
      <c r="O158" s="3"/>
      <c r="P158" s="3"/>
      <c r="Q158" s="3"/>
      <c r="R158" s="3"/>
      <c r="S158" s="3"/>
      <c r="T158" s="3"/>
      <c r="U158" s="3"/>
      <c r="V158" s="3"/>
      <c r="W158" s="3"/>
    </row>
    <row r="159" spans="1:23" ht="14">
      <c r="A159" s="3"/>
      <c r="B159" s="3"/>
      <c r="C159" s="3"/>
      <c r="D159" s="3"/>
      <c r="E159" s="3"/>
      <c r="F159" s="3"/>
      <c r="G159" s="3"/>
      <c r="H159" s="3"/>
      <c r="I159" s="3"/>
      <c r="J159" s="3"/>
      <c r="K159" s="3"/>
      <c r="L159" s="3"/>
      <c r="M159" s="3"/>
      <c r="N159" s="3"/>
      <c r="O159" s="3"/>
      <c r="P159" s="3"/>
      <c r="Q159" s="3"/>
      <c r="R159" s="3"/>
      <c r="S159" s="3"/>
      <c r="T159" s="3"/>
      <c r="U159" s="3"/>
      <c r="V159" s="3"/>
      <c r="W159" s="3"/>
    </row>
    <row r="160" spans="1:23" ht="14">
      <c r="A160" s="3"/>
      <c r="B160" s="3"/>
      <c r="C160" s="3"/>
      <c r="D160" s="3"/>
      <c r="E160" s="3"/>
      <c r="F160" s="3"/>
      <c r="G160" s="3"/>
      <c r="H160" s="3"/>
      <c r="I160" s="3"/>
      <c r="J160" s="3"/>
      <c r="K160" s="3"/>
      <c r="L160" s="3"/>
      <c r="M160" s="3"/>
      <c r="N160" s="3"/>
      <c r="O160" s="3"/>
      <c r="P160" s="3"/>
      <c r="Q160" s="3"/>
      <c r="R160" s="3"/>
      <c r="S160" s="3"/>
      <c r="T160" s="3"/>
      <c r="U160" s="3"/>
      <c r="V160" s="3"/>
      <c r="W160" s="3"/>
    </row>
    <row r="161" spans="1:23" ht="14">
      <c r="A161" s="3"/>
      <c r="B161" s="3"/>
      <c r="C161" s="3"/>
      <c r="D161" s="3"/>
      <c r="E161" s="3"/>
      <c r="F161" s="3"/>
      <c r="G161" s="3"/>
      <c r="H161" s="3"/>
      <c r="I161" s="3"/>
      <c r="J161" s="3"/>
      <c r="K161" s="3"/>
      <c r="L161" s="3"/>
      <c r="M161" s="3"/>
      <c r="N161" s="3"/>
      <c r="O161" s="3"/>
      <c r="P161" s="3"/>
      <c r="Q161" s="3"/>
      <c r="R161" s="3"/>
      <c r="S161" s="3"/>
      <c r="T161" s="3"/>
      <c r="U161" s="3"/>
      <c r="V161" s="3"/>
      <c r="W161" s="3"/>
    </row>
    <row r="162" spans="1:23" ht="14">
      <c r="A162" s="3"/>
      <c r="B162" s="3"/>
      <c r="C162" s="3"/>
      <c r="D162" s="3"/>
      <c r="E162" s="3"/>
      <c r="F162" s="3"/>
      <c r="G162" s="3"/>
      <c r="H162" s="3"/>
      <c r="I162" s="3"/>
      <c r="J162" s="3"/>
      <c r="K162" s="3"/>
      <c r="L162" s="3"/>
      <c r="M162" s="3"/>
      <c r="N162" s="3"/>
      <c r="O162" s="3"/>
      <c r="P162" s="3"/>
      <c r="Q162" s="3"/>
      <c r="R162" s="3"/>
      <c r="S162" s="3"/>
      <c r="T162" s="3"/>
      <c r="U162" s="3"/>
      <c r="V162" s="3"/>
      <c r="W162" s="3"/>
    </row>
    <row r="163" spans="1:23" ht="14">
      <c r="A163" s="3"/>
      <c r="B163" s="3"/>
      <c r="C163" s="3"/>
      <c r="D163" s="3"/>
      <c r="E163" s="3"/>
      <c r="F163" s="3"/>
      <c r="G163" s="3"/>
      <c r="H163" s="3"/>
      <c r="I163" s="3"/>
      <c r="J163" s="3"/>
      <c r="K163" s="3"/>
      <c r="L163" s="3"/>
      <c r="M163" s="3"/>
      <c r="N163" s="3"/>
      <c r="O163" s="3"/>
      <c r="P163" s="3"/>
      <c r="Q163" s="3"/>
      <c r="R163" s="3"/>
      <c r="S163" s="3"/>
      <c r="T163" s="3"/>
      <c r="U163" s="3"/>
      <c r="V163" s="3"/>
      <c r="W163" s="3"/>
    </row>
    <row r="164" spans="1:23" ht="14">
      <c r="A164" s="3"/>
      <c r="B164" s="3"/>
      <c r="C164" s="3"/>
      <c r="D164" s="3"/>
      <c r="E164" s="3"/>
      <c r="F164" s="3"/>
      <c r="G164" s="3"/>
      <c r="H164" s="3"/>
      <c r="I164" s="3"/>
      <c r="J164" s="3"/>
      <c r="K164" s="3"/>
      <c r="L164" s="3"/>
      <c r="M164" s="3"/>
      <c r="N164" s="3"/>
      <c r="O164" s="3"/>
      <c r="P164" s="3"/>
      <c r="Q164" s="3"/>
      <c r="R164" s="3"/>
      <c r="S164" s="3"/>
      <c r="T164" s="3"/>
      <c r="U164" s="3"/>
      <c r="V164" s="3"/>
      <c r="W164" s="3"/>
    </row>
    <row r="165" spans="1:23" ht="14">
      <c r="A165" s="3"/>
      <c r="B165" s="3"/>
      <c r="C165" s="3"/>
      <c r="D165" s="3"/>
      <c r="E165" s="3"/>
      <c r="F165" s="3"/>
      <c r="G165" s="3"/>
      <c r="H165" s="3"/>
      <c r="I165" s="3"/>
      <c r="J165" s="3"/>
      <c r="K165" s="3"/>
      <c r="L165" s="3"/>
      <c r="M165" s="3"/>
      <c r="N165" s="3"/>
      <c r="O165" s="3"/>
      <c r="P165" s="3"/>
      <c r="Q165" s="3"/>
      <c r="R165" s="3"/>
      <c r="S165" s="3"/>
      <c r="T165" s="3"/>
      <c r="U165" s="3"/>
      <c r="V165" s="3"/>
      <c r="W165" s="3"/>
    </row>
    <row r="166" spans="1:23" ht="14">
      <c r="A166" s="3"/>
      <c r="B166" s="3"/>
      <c r="C166" s="3"/>
      <c r="D166" s="3"/>
      <c r="E166" s="3"/>
      <c r="F166" s="3"/>
      <c r="G166" s="3"/>
      <c r="H166" s="3"/>
      <c r="I166" s="3"/>
      <c r="J166" s="3"/>
      <c r="K166" s="3"/>
      <c r="L166" s="3"/>
      <c r="M166" s="3"/>
      <c r="N166" s="3"/>
      <c r="O166" s="3"/>
      <c r="P166" s="3"/>
      <c r="Q166" s="3"/>
      <c r="R166" s="3"/>
      <c r="S166" s="3"/>
      <c r="T166" s="3"/>
      <c r="U166" s="3"/>
      <c r="V166" s="3"/>
      <c r="W166" s="3"/>
    </row>
    <row r="167" spans="1:23" ht="14">
      <c r="A167" s="3"/>
      <c r="B167" s="3"/>
      <c r="C167" s="3"/>
      <c r="D167" s="3"/>
      <c r="E167" s="3"/>
      <c r="F167" s="3"/>
      <c r="G167" s="3"/>
      <c r="H167" s="3"/>
      <c r="I167" s="3"/>
      <c r="J167" s="3"/>
      <c r="K167" s="3"/>
      <c r="L167" s="3"/>
      <c r="M167" s="3"/>
      <c r="N167" s="3"/>
      <c r="O167" s="3"/>
      <c r="P167" s="3"/>
      <c r="Q167" s="3"/>
      <c r="R167" s="3"/>
      <c r="S167" s="3"/>
      <c r="T167" s="3"/>
      <c r="U167" s="3"/>
      <c r="V167" s="3"/>
      <c r="W167" s="3"/>
    </row>
    <row r="168" spans="1:23" ht="14">
      <c r="A168" s="3"/>
      <c r="B168" s="3"/>
      <c r="C168" s="3"/>
      <c r="D168" s="3"/>
      <c r="E168" s="3"/>
      <c r="F168" s="3"/>
      <c r="G168" s="3"/>
      <c r="H168" s="3"/>
      <c r="I168" s="3"/>
      <c r="J168" s="3"/>
      <c r="K168" s="3"/>
      <c r="L168" s="3"/>
      <c r="M168" s="3"/>
      <c r="N168" s="3"/>
      <c r="O168" s="3"/>
      <c r="P168" s="3"/>
      <c r="Q168" s="3"/>
      <c r="R168" s="3"/>
      <c r="S168" s="3"/>
      <c r="T168" s="3"/>
      <c r="U168" s="3"/>
      <c r="V168" s="3"/>
      <c r="W168" s="3"/>
    </row>
    <row r="169" spans="1:23" ht="14">
      <c r="A169" s="3"/>
      <c r="B169" s="3"/>
      <c r="C169" s="3"/>
      <c r="D169" s="3"/>
      <c r="E169" s="3"/>
      <c r="F169" s="3"/>
      <c r="G169" s="3"/>
      <c r="H169" s="3"/>
      <c r="I169" s="3"/>
      <c r="J169" s="3"/>
      <c r="K169" s="3"/>
      <c r="L169" s="3"/>
      <c r="M169" s="3"/>
      <c r="N169" s="3"/>
      <c r="O169" s="3"/>
      <c r="P169" s="3"/>
      <c r="Q169" s="3"/>
      <c r="R169" s="3"/>
      <c r="S169" s="3"/>
      <c r="T169" s="3"/>
      <c r="U169" s="3"/>
      <c r="V169" s="3"/>
      <c r="W169" s="3"/>
    </row>
    <row r="170" spans="1:23" ht="14">
      <c r="A170" s="3"/>
      <c r="B170" s="3"/>
      <c r="C170" s="3"/>
      <c r="D170" s="3"/>
      <c r="E170" s="3"/>
      <c r="F170" s="3"/>
      <c r="G170" s="3"/>
      <c r="H170" s="3"/>
      <c r="I170" s="3"/>
      <c r="J170" s="3"/>
      <c r="K170" s="3"/>
      <c r="L170" s="3"/>
      <c r="M170" s="3"/>
      <c r="N170" s="3"/>
      <c r="O170" s="3"/>
      <c r="P170" s="3"/>
      <c r="Q170" s="3"/>
      <c r="R170" s="3"/>
      <c r="S170" s="3"/>
      <c r="T170" s="3"/>
      <c r="U170" s="3"/>
      <c r="V170" s="3"/>
      <c r="W170" s="3"/>
    </row>
    <row r="171" spans="1:23" ht="14">
      <c r="A171" s="3"/>
      <c r="B171" s="3"/>
      <c r="C171" s="3"/>
      <c r="D171" s="3"/>
      <c r="E171" s="3"/>
      <c r="F171" s="3"/>
      <c r="G171" s="3"/>
      <c r="H171" s="3"/>
      <c r="I171" s="3"/>
      <c r="J171" s="3"/>
      <c r="K171" s="3"/>
      <c r="L171" s="3"/>
      <c r="M171" s="3"/>
      <c r="N171" s="3"/>
      <c r="O171" s="3"/>
      <c r="P171" s="3"/>
      <c r="Q171" s="3"/>
      <c r="R171" s="3"/>
      <c r="S171" s="3"/>
      <c r="T171" s="3"/>
      <c r="U171" s="3"/>
      <c r="V171" s="3"/>
      <c r="W171" s="3"/>
    </row>
    <row r="172" spans="1:23" ht="14">
      <c r="A172" s="3"/>
      <c r="B172" s="3"/>
      <c r="C172" s="3"/>
      <c r="D172" s="3"/>
      <c r="E172" s="3"/>
      <c r="F172" s="3"/>
      <c r="G172" s="3"/>
      <c r="H172" s="3"/>
      <c r="I172" s="3"/>
      <c r="J172" s="3"/>
      <c r="K172" s="3"/>
      <c r="L172" s="3"/>
      <c r="M172" s="3"/>
      <c r="N172" s="3"/>
      <c r="O172" s="3"/>
      <c r="P172" s="3"/>
      <c r="Q172" s="3"/>
      <c r="R172" s="3"/>
      <c r="S172" s="3"/>
      <c r="T172" s="3"/>
      <c r="U172" s="3"/>
      <c r="V172" s="3"/>
      <c r="W172" s="3"/>
    </row>
    <row r="173" spans="1:23" ht="14">
      <c r="A173" s="3"/>
      <c r="B173" s="3"/>
      <c r="C173" s="3"/>
      <c r="D173" s="3"/>
      <c r="E173" s="3"/>
      <c r="F173" s="3"/>
      <c r="G173" s="3"/>
      <c r="H173" s="3"/>
      <c r="I173" s="3"/>
      <c r="J173" s="3"/>
      <c r="K173" s="3"/>
      <c r="L173" s="3"/>
      <c r="M173" s="3"/>
      <c r="N173" s="3"/>
      <c r="O173" s="3"/>
      <c r="P173" s="3"/>
      <c r="Q173" s="3"/>
      <c r="R173" s="3"/>
      <c r="S173" s="3"/>
      <c r="T173" s="3"/>
      <c r="U173" s="3"/>
      <c r="V173" s="3"/>
      <c r="W173" s="3"/>
    </row>
    <row r="174" spans="1:23" ht="14">
      <c r="A174" s="3"/>
      <c r="B174" s="3"/>
      <c r="C174" s="3"/>
      <c r="D174" s="3"/>
      <c r="E174" s="3"/>
      <c r="F174" s="3"/>
      <c r="G174" s="3"/>
      <c r="H174" s="3"/>
      <c r="I174" s="3"/>
      <c r="J174" s="3"/>
      <c r="K174" s="3"/>
      <c r="L174" s="3"/>
      <c r="M174" s="3"/>
      <c r="N174" s="3"/>
      <c r="O174" s="3"/>
      <c r="P174" s="3"/>
      <c r="Q174" s="3"/>
      <c r="R174" s="3"/>
      <c r="S174" s="3"/>
      <c r="T174" s="3"/>
      <c r="U174" s="3"/>
      <c r="V174" s="3"/>
      <c r="W174" s="3"/>
    </row>
    <row r="175" spans="1:23" ht="14">
      <c r="A175" s="3"/>
      <c r="B175" s="3"/>
      <c r="C175" s="3"/>
      <c r="D175" s="3"/>
      <c r="E175" s="3"/>
      <c r="F175" s="3"/>
      <c r="G175" s="3"/>
      <c r="H175" s="3"/>
      <c r="I175" s="3"/>
      <c r="J175" s="3"/>
      <c r="K175" s="3"/>
      <c r="L175" s="3"/>
      <c r="M175" s="3"/>
      <c r="N175" s="3"/>
      <c r="O175" s="3"/>
      <c r="P175" s="3"/>
      <c r="Q175" s="3"/>
      <c r="R175" s="3"/>
      <c r="S175" s="3"/>
      <c r="T175" s="3"/>
      <c r="U175" s="3"/>
      <c r="V175" s="3"/>
      <c r="W175" s="3"/>
    </row>
    <row r="176" spans="1:23" ht="14">
      <c r="A176" s="3"/>
      <c r="B176" s="3"/>
      <c r="C176" s="3"/>
      <c r="D176" s="3"/>
      <c r="E176" s="3"/>
      <c r="F176" s="3"/>
      <c r="G176" s="3"/>
      <c r="H176" s="3"/>
      <c r="I176" s="3"/>
      <c r="J176" s="3"/>
      <c r="K176" s="3"/>
      <c r="L176" s="3"/>
      <c r="M176" s="3"/>
      <c r="N176" s="3"/>
      <c r="O176" s="3"/>
      <c r="P176" s="3"/>
      <c r="Q176" s="3"/>
      <c r="R176" s="3"/>
      <c r="S176" s="3"/>
      <c r="T176" s="3"/>
      <c r="U176" s="3"/>
      <c r="V176" s="3"/>
      <c r="W176" s="3"/>
    </row>
    <row r="177" spans="1:23" ht="14">
      <c r="A177" s="3"/>
      <c r="B177" s="3"/>
      <c r="C177" s="3"/>
      <c r="D177" s="3"/>
      <c r="E177" s="3"/>
      <c r="F177" s="3"/>
      <c r="G177" s="3"/>
      <c r="H177" s="3"/>
      <c r="I177" s="3"/>
      <c r="J177" s="3"/>
      <c r="K177" s="3"/>
      <c r="L177" s="3"/>
      <c r="M177" s="3"/>
      <c r="N177" s="3"/>
      <c r="O177" s="3"/>
      <c r="P177" s="3"/>
      <c r="Q177" s="3"/>
      <c r="R177" s="3"/>
      <c r="S177" s="3"/>
      <c r="T177" s="3"/>
      <c r="U177" s="3"/>
      <c r="V177" s="3"/>
      <c r="W177" s="3"/>
    </row>
    <row r="178" spans="1:23" ht="14">
      <c r="A178" s="3"/>
      <c r="B178" s="3"/>
      <c r="C178" s="3"/>
      <c r="D178" s="3"/>
      <c r="E178" s="3"/>
      <c r="F178" s="3"/>
      <c r="G178" s="3"/>
      <c r="H178" s="3"/>
      <c r="I178" s="3"/>
      <c r="J178" s="3"/>
      <c r="K178" s="3"/>
      <c r="L178" s="3"/>
      <c r="M178" s="3"/>
      <c r="N178" s="3"/>
      <c r="O178" s="3"/>
      <c r="P178" s="3"/>
      <c r="Q178" s="3"/>
      <c r="R178" s="3"/>
      <c r="S178" s="3"/>
      <c r="T178" s="3"/>
      <c r="U178" s="3"/>
      <c r="V178" s="3"/>
      <c r="W178" s="3"/>
    </row>
    <row r="179" spans="1:23" ht="14">
      <c r="A179" s="3"/>
      <c r="B179" s="3"/>
      <c r="C179" s="3"/>
      <c r="D179" s="3"/>
      <c r="E179" s="3"/>
      <c r="F179" s="3"/>
      <c r="G179" s="3"/>
      <c r="H179" s="3"/>
      <c r="I179" s="3"/>
      <c r="J179" s="3"/>
      <c r="K179" s="3"/>
      <c r="L179" s="3"/>
      <c r="M179" s="3"/>
      <c r="N179" s="3"/>
      <c r="O179" s="3"/>
      <c r="P179" s="3"/>
      <c r="Q179" s="3"/>
      <c r="R179" s="3"/>
      <c r="S179" s="3"/>
      <c r="T179" s="3"/>
      <c r="U179" s="3"/>
      <c r="V179" s="3"/>
      <c r="W179" s="3"/>
    </row>
    <row r="180" spans="1:23" ht="14">
      <c r="A180" s="3"/>
      <c r="B180" s="3"/>
      <c r="C180" s="3"/>
      <c r="D180" s="3"/>
      <c r="E180" s="3"/>
      <c r="F180" s="3"/>
      <c r="G180" s="3"/>
      <c r="H180" s="3"/>
      <c r="I180" s="3"/>
      <c r="J180" s="3"/>
      <c r="K180" s="3"/>
      <c r="L180" s="3"/>
      <c r="M180" s="3"/>
      <c r="N180" s="3"/>
      <c r="O180" s="3"/>
      <c r="P180" s="3"/>
      <c r="Q180" s="3"/>
      <c r="R180" s="3"/>
      <c r="S180" s="3"/>
      <c r="T180" s="3"/>
      <c r="U180" s="3"/>
      <c r="V180" s="3"/>
      <c r="W180" s="3"/>
    </row>
    <row r="181" spans="1:23" ht="14">
      <c r="A181" s="3"/>
      <c r="B181" s="3"/>
      <c r="C181" s="3"/>
      <c r="D181" s="3"/>
      <c r="E181" s="3"/>
      <c r="F181" s="3"/>
      <c r="G181" s="3"/>
      <c r="H181" s="3"/>
      <c r="I181" s="3"/>
      <c r="J181" s="3"/>
      <c r="K181" s="3"/>
      <c r="L181" s="3"/>
      <c r="M181" s="3"/>
      <c r="N181" s="3"/>
      <c r="O181" s="3"/>
      <c r="P181" s="3"/>
      <c r="Q181" s="3"/>
      <c r="R181" s="3"/>
      <c r="S181" s="3"/>
      <c r="T181" s="3"/>
      <c r="U181" s="3"/>
      <c r="V181" s="3"/>
      <c r="W181" s="3"/>
    </row>
    <row r="182" spans="1:23" ht="14">
      <c r="A182" s="3"/>
      <c r="B182" s="3"/>
      <c r="C182" s="3"/>
      <c r="D182" s="3"/>
      <c r="E182" s="3"/>
      <c r="F182" s="3"/>
      <c r="G182" s="3"/>
      <c r="H182" s="3"/>
      <c r="I182" s="3"/>
      <c r="J182" s="3"/>
      <c r="K182" s="3"/>
      <c r="L182" s="3"/>
      <c r="M182" s="3"/>
      <c r="N182" s="3"/>
      <c r="O182" s="3"/>
      <c r="P182" s="3"/>
      <c r="Q182" s="3"/>
      <c r="R182" s="3"/>
      <c r="S182" s="3"/>
      <c r="T182" s="3"/>
      <c r="U182" s="3"/>
      <c r="V182" s="3"/>
      <c r="W182" s="3"/>
    </row>
    <row r="183" spans="1:23" ht="14">
      <c r="A183" s="3"/>
      <c r="B183" s="3"/>
      <c r="C183" s="3"/>
      <c r="D183" s="3"/>
      <c r="E183" s="3"/>
      <c r="F183" s="3"/>
      <c r="G183" s="3"/>
      <c r="H183" s="3"/>
      <c r="I183" s="3"/>
      <c r="J183" s="3"/>
      <c r="K183" s="3"/>
      <c r="L183" s="3"/>
      <c r="M183" s="3"/>
      <c r="N183" s="3"/>
      <c r="O183" s="3"/>
      <c r="P183" s="3"/>
      <c r="Q183" s="3"/>
      <c r="R183" s="3"/>
      <c r="S183" s="3"/>
      <c r="T183" s="3"/>
      <c r="U183" s="3"/>
      <c r="V183" s="3"/>
      <c r="W183" s="3"/>
    </row>
    <row r="184" spans="1:23" ht="14">
      <c r="A184" s="3"/>
      <c r="B184" s="3"/>
      <c r="C184" s="3"/>
      <c r="D184" s="3"/>
      <c r="E184" s="3"/>
      <c r="F184" s="3"/>
      <c r="G184" s="3"/>
      <c r="H184" s="3"/>
      <c r="I184" s="3"/>
      <c r="J184" s="3"/>
      <c r="K184" s="3"/>
      <c r="L184" s="3"/>
      <c r="M184" s="3"/>
      <c r="N184" s="3"/>
      <c r="O184" s="3"/>
      <c r="P184" s="3"/>
      <c r="Q184" s="3"/>
      <c r="R184" s="3"/>
      <c r="S184" s="3"/>
      <c r="T184" s="3"/>
      <c r="U184" s="3"/>
      <c r="V184" s="3"/>
      <c r="W184" s="3"/>
    </row>
    <row r="185" spans="1:23" ht="14">
      <c r="A185" s="3"/>
      <c r="B185" s="3"/>
      <c r="C185" s="3"/>
      <c r="D185" s="3"/>
      <c r="E185" s="3"/>
      <c r="F185" s="3"/>
      <c r="G185" s="3"/>
      <c r="H185" s="3"/>
      <c r="I185" s="3"/>
      <c r="J185" s="3"/>
      <c r="K185" s="3"/>
      <c r="L185" s="3"/>
      <c r="M185" s="3"/>
      <c r="N185" s="3"/>
      <c r="O185" s="3"/>
      <c r="P185" s="3"/>
      <c r="Q185" s="3"/>
      <c r="R185" s="3"/>
      <c r="S185" s="3"/>
      <c r="T185" s="3"/>
      <c r="U185" s="3"/>
      <c r="V185" s="3"/>
      <c r="W185" s="3"/>
    </row>
    <row r="186" spans="1:23" ht="14">
      <c r="A186" s="3"/>
      <c r="B186" s="3"/>
      <c r="C186" s="3"/>
      <c r="D186" s="3"/>
      <c r="E186" s="3"/>
      <c r="F186" s="3"/>
      <c r="G186" s="3"/>
      <c r="H186" s="3"/>
      <c r="I186" s="3"/>
      <c r="J186" s="3"/>
      <c r="K186" s="3"/>
      <c r="L186" s="3"/>
      <c r="M186" s="3"/>
      <c r="N186" s="3"/>
      <c r="O186" s="3"/>
      <c r="P186" s="3"/>
      <c r="Q186" s="3"/>
      <c r="R186" s="3"/>
      <c r="S186" s="3"/>
      <c r="T186" s="3"/>
      <c r="U186" s="3"/>
      <c r="V186" s="3"/>
      <c r="W186" s="3"/>
    </row>
    <row r="187" spans="1:23" ht="14">
      <c r="A187" s="3"/>
      <c r="B187" s="3"/>
      <c r="C187" s="3"/>
      <c r="D187" s="3"/>
      <c r="E187" s="3"/>
      <c r="F187" s="3"/>
      <c r="G187" s="3"/>
      <c r="H187" s="3"/>
      <c r="I187" s="3"/>
      <c r="J187" s="3"/>
      <c r="K187" s="3"/>
      <c r="L187" s="3"/>
      <c r="M187" s="3"/>
      <c r="N187" s="3"/>
      <c r="O187" s="3"/>
      <c r="P187" s="3"/>
      <c r="Q187" s="3"/>
      <c r="R187" s="3"/>
      <c r="S187" s="3"/>
      <c r="T187" s="3"/>
      <c r="U187" s="3"/>
      <c r="V187" s="3"/>
      <c r="W187" s="3"/>
    </row>
    <row r="188" spans="1:23" ht="14">
      <c r="A188" s="3"/>
      <c r="B188" s="3"/>
      <c r="C188" s="3"/>
      <c r="D188" s="3"/>
      <c r="E188" s="3"/>
      <c r="F188" s="3"/>
      <c r="G188" s="3"/>
      <c r="H188" s="3"/>
      <c r="I188" s="3"/>
      <c r="J188" s="3"/>
      <c r="K188" s="3"/>
      <c r="L188" s="3"/>
      <c r="M188" s="3"/>
      <c r="N188" s="3"/>
      <c r="O188" s="3"/>
      <c r="P188" s="3"/>
      <c r="Q188" s="3"/>
      <c r="R188" s="3"/>
      <c r="S188" s="3"/>
      <c r="T188" s="3"/>
      <c r="U188" s="3"/>
      <c r="V188" s="3"/>
      <c r="W188" s="3"/>
    </row>
    <row r="189" spans="1:23" ht="14">
      <c r="A189" s="3"/>
      <c r="B189" s="3"/>
      <c r="C189" s="3"/>
      <c r="D189" s="3"/>
      <c r="E189" s="3"/>
      <c r="F189" s="3"/>
      <c r="G189" s="3"/>
      <c r="H189" s="3"/>
      <c r="I189" s="3"/>
      <c r="J189" s="3"/>
      <c r="K189" s="3"/>
      <c r="L189" s="3"/>
      <c r="M189" s="3"/>
      <c r="N189" s="3"/>
      <c r="O189" s="3"/>
      <c r="P189" s="3"/>
      <c r="Q189" s="3"/>
      <c r="R189" s="3"/>
      <c r="S189" s="3"/>
      <c r="T189" s="3"/>
      <c r="U189" s="3"/>
      <c r="V189" s="3"/>
      <c r="W189" s="3"/>
    </row>
    <row r="190" spans="1:23" ht="14">
      <c r="A190" s="3"/>
      <c r="B190" s="3"/>
      <c r="C190" s="3"/>
      <c r="D190" s="3"/>
      <c r="E190" s="3"/>
      <c r="F190" s="3"/>
      <c r="G190" s="3"/>
      <c r="H190" s="3"/>
      <c r="I190" s="3"/>
      <c r="J190" s="3"/>
      <c r="K190" s="3"/>
      <c r="L190" s="3"/>
      <c r="M190" s="3"/>
      <c r="N190" s="3"/>
      <c r="O190" s="3"/>
      <c r="P190" s="3"/>
      <c r="Q190" s="3"/>
      <c r="R190" s="3"/>
      <c r="S190" s="3"/>
      <c r="T190" s="3"/>
      <c r="U190" s="3"/>
      <c r="V190" s="3"/>
      <c r="W190" s="3"/>
    </row>
    <row r="191" spans="1:23" ht="14">
      <c r="A191" s="3"/>
      <c r="B191" s="3"/>
      <c r="C191" s="3"/>
      <c r="D191" s="3"/>
      <c r="E191" s="3"/>
      <c r="F191" s="3"/>
      <c r="G191" s="3"/>
      <c r="H191" s="3"/>
      <c r="I191" s="3"/>
      <c r="J191" s="3"/>
      <c r="K191" s="3"/>
      <c r="L191" s="3"/>
      <c r="M191" s="3"/>
      <c r="N191" s="3"/>
      <c r="O191" s="3"/>
      <c r="P191" s="3"/>
      <c r="Q191" s="3"/>
      <c r="R191" s="3"/>
      <c r="S191" s="3"/>
      <c r="T191" s="3"/>
      <c r="U191" s="3"/>
      <c r="V191" s="3"/>
      <c r="W191" s="3"/>
    </row>
    <row r="192" spans="1:23" ht="14">
      <c r="A192" s="3"/>
      <c r="B192" s="3"/>
      <c r="C192" s="3"/>
      <c r="D192" s="3"/>
      <c r="E192" s="3"/>
      <c r="F192" s="3"/>
      <c r="G192" s="3"/>
      <c r="H192" s="3"/>
      <c r="I192" s="3"/>
      <c r="J192" s="3"/>
      <c r="K192" s="3"/>
      <c r="L192" s="3"/>
      <c r="M192" s="3"/>
      <c r="N192" s="3"/>
      <c r="O192" s="3"/>
      <c r="P192" s="3"/>
      <c r="Q192" s="3"/>
      <c r="R192" s="3"/>
      <c r="S192" s="3"/>
      <c r="T192" s="3"/>
      <c r="U192" s="3"/>
      <c r="V192" s="3"/>
      <c r="W192" s="3"/>
    </row>
    <row r="193" spans="1:23" ht="14">
      <c r="A193" s="3"/>
      <c r="B193" s="3"/>
      <c r="C193" s="3"/>
      <c r="D193" s="3"/>
      <c r="E193" s="3"/>
      <c r="F193" s="3"/>
      <c r="G193" s="3"/>
      <c r="H193" s="3"/>
      <c r="I193" s="3"/>
      <c r="J193" s="3"/>
      <c r="K193" s="3"/>
      <c r="L193" s="3"/>
      <c r="M193" s="3"/>
      <c r="N193" s="3"/>
      <c r="O193" s="3"/>
      <c r="P193" s="3"/>
      <c r="Q193" s="3"/>
      <c r="R193" s="3"/>
      <c r="S193" s="3"/>
      <c r="T193" s="3"/>
      <c r="U193" s="3"/>
      <c r="V193" s="3"/>
      <c r="W193" s="3"/>
    </row>
    <row r="194" spans="1:23" ht="14">
      <c r="A194" s="3"/>
      <c r="B194" s="3"/>
      <c r="C194" s="3"/>
      <c r="D194" s="3"/>
      <c r="E194" s="3"/>
      <c r="F194" s="3"/>
      <c r="G194" s="3"/>
      <c r="H194" s="3"/>
      <c r="I194" s="3"/>
      <c r="J194" s="3"/>
      <c r="K194" s="3"/>
      <c r="L194" s="3"/>
      <c r="M194" s="3"/>
      <c r="N194" s="3"/>
      <c r="O194" s="3"/>
      <c r="P194" s="3"/>
      <c r="Q194" s="3"/>
      <c r="R194" s="3"/>
      <c r="S194" s="3"/>
      <c r="T194" s="3"/>
      <c r="U194" s="3"/>
      <c r="V194" s="3"/>
      <c r="W194" s="3"/>
    </row>
    <row r="195" spans="1:23" ht="14">
      <c r="A195" s="3"/>
      <c r="B195" s="3"/>
      <c r="C195" s="3"/>
      <c r="D195" s="3"/>
      <c r="E195" s="3"/>
      <c r="F195" s="3"/>
      <c r="G195" s="3"/>
      <c r="H195" s="3"/>
      <c r="I195" s="3"/>
      <c r="J195" s="3"/>
      <c r="K195" s="3"/>
      <c r="L195" s="3"/>
      <c r="M195" s="3"/>
      <c r="N195" s="3"/>
      <c r="O195" s="3"/>
      <c r="P195" s="3"/>
      <c r="Q195" s="3"/>
      <c r="R195" s="3"/>
      <c r="S195" s="3"/>
      <c r="T195" s="3"/>
      <c r="U195" s="3"/>
      <c r="V195" s="3"/>
      <c r="W195" s="3"/>
    </row>
    <row r="196" spans="1:23" ht="14">
      <c r="A196" s="3"/>
      <c r="B196" s="3"/>
      <c r="C196" s="3"/>
      <c r="D196" s="3"/>
      <c r="E196" s="3"/>
      <c r="F196" s="3"/>
      <c r="G196" s="3"/>
      <c r="H196" s="3"/>
      <c r="I196" s="3"/>
      <c r="J196" s="3"/>
      <c r="K196" s="3"/>
      <c r="L196" s="3"/>
      <c r="M196" s="3"/>
      <c r="N196" s="3"/>
      <c r="O196" s="3"/>
      <c r="P196" s="3"/>
      <c r="Q196" s="3"/>
      <c r="R196" s="3"/>
      <c r="S196" s="3"/>
      <c r="T196" s="3"/>
      <c r="U196" s="3"/>
      <c r="V196" s="3"/>
      <c r="W196" s="3"/>
    </row>
    <row r="197" spans="1:23" ht="14">
      <c r="A197" s="3"/>
      <c r="B197" s="3"/>
      <c r="C197" s="3"/>
      <c r="D197" s="3"/>
      <c r="E197" s="3"/>
      <c r="F197" s="3"/>
      <c r="G197" s="3"/>
      <c r="H197" s="3"/>
      <c r="I197" s="3"/>
      <c r="J197" s="3"/>
      <c r="K197" s="3"/>
      <c r="L197" s="3"/>
      <c r="M197" s="3"/>
      <c r="N197" s="3"/>
      <c r="O197" s="3"/>
      <c r="P197" s="3"/>
      <c r="Q197" s="3"/>
      <c r="R197" s="3"/>
      <c r="S197" s="3"/>
      <c r="T197" s="3"/>
      <c r="U197" s="3"/>
      <c r="V197" s="3"/>
      <c r="W197" s="3"/>
    </row>
    <row r="198" spans="1:23" ht="14">
      <c r="A198" s="3"/>
      <c r="B198" s="3"/>
      <c r="C198" s="3"/>
      <c r="D198" s="3"/>
      <c r="E198" s="3"/>
      <c r="F198" s="3"/>
      <c r="G198" s="3"/>
      <c r="H198" s="3"/>
      <c r="I198" s="3"/>
      <c r="J198" s="3"/>
      <c r="K198" s="3"/>
      <c r="L198" s="3"/>
      <c r="M198" s="3"/>
      <c r="N198" s="3"/>
      <c r="O198" s="3"/>
      <c r="P198" s="3"/>
      <c r="Q198" s="3"/>
      <c r="R198" s="3"/>
      <c r="S198" s="3"/>
      <c r="T198" s="3"/>
      <c r="U198" s="3"/>
      <c r="V198" s="3"/>
      <c r="W198" s="3"/>
    </row>
    <row r="199" spans="1:23" ht="14">
      <c r="A199" s="3"/>
      <c r="B199" s="3"/>
      <c r="C199" s="3"/>
      <c r="D199" s="3"/>
      <c r="E199" s="3"/>
      <c r="F199" s="3"/>
      <c r="G199" s="3"/>
      <c r="H199" s="3"/>
      <c r="I199" s="3"/>
      <c r="J199" s="3"/>
      <c r="K199" s="3"/>
      <c r="L199" s="3"/>
      <c r="M199" s="3"/>
      <c r="N199" s="3"/>
      <c r="O199" s="3"/>
      <c r="P199" s="3"/>
      <c r="Q199" s="3"/>
      <c r="R199" s="3"/>
      <c r="S199" s="3"/>
      <c r="T199" s="3"/>
      <c r="U199" s="3"/>
      <c r="V199" s="3"/>
      <c r="W199" s="3"/>
    </row>
    <row r="200" spans="1:23" ht="14">
      <c r="A200" s="3"/>
      <c r="B200" s="3"/>
      <c r="C200" s="3"/>
      <c r="D200" s="3"/>
      <c r="E200" s="3"/>
      <c r="F200" s="3"/>
      <c r="G200" s="3"/>
      <c r="H200" s="3"/>
      <c r="I200" s="3"/>
      <c r="J200" s="3"/>
      <c r="K200" s="3"/>
      <c r="L200" s="3"/>
      <c r="M200" s="3"/>
      <c r="N200" s="3"/>
      <c r="O200" s="3"/>
      <c r="P200" s="3"/>
      <c r="Q200" s="3"/>
      <c r="R200" s="3"/>
      <c r="S200" s="3"/>
      <c r="T200" s="3"/>
      <c r="U200" s="3"/>
      <c r="V200" s="3"/>
      <c r="W200" s="3"/>
    </row>
    <row r="201" spans="1:23" ht="14">
      <c r="A201" s="3"/>
      <c r="B201" s="3"/>
      <c r="C201" s="3"/>
      <c r="D201" s="3"/>
      <c r="E201" s="3"/>
      <c r="F201" s="3"/>
      <c r="G201" s="3"/>
      <c r="H201" s="3"/>
      <c r="I201" s="3"/>
      <c r="J201" s="3"/>
      <c r="K201" s="3"/>
      <c r="L201" s="3"/>
      <c r="M201" s="3"/>
      <c r="N201" s="3"/>
      <c r="O201" s="3"/>
      <c r="P201" s="3"/>
      <c r="Q201" s="3"/>
      <c r="R201" s="3"/>
      <c r="S201" s="3"/>
      <c r="T201" s="3"/>
      <c r="U201" s="3"/>
      <c r="V201" s="3"/>
      <c r="W201" s="3"/>
    </row>
    <row r="202" spans="1:23" ht="14">
      <c r="A202" s="3"/>
      <c r="B202" s="3"/>
      <c r="C202" s="3"/>
      <c r="D202" s="3"/>
      <c r="E202" s="3"/>
      <c r="F202" s="3"/>
      <c r="G202" s="3"/>
      <c r="H202" s="3"/>
      <c r="I202" s="3"/>
      <c r="J202" s="3"/>
      <c r="K202" s="3"/>
      <c r="L202" s="3"/>
      <c r="M202" s="3"/>
      <c r="N202" s="3"/>
      <c r="O202" s="3"/>
      <c r="P202" s="3"/>
      <c r="Q202" s="3"/>
      <c r="R202" s="3"/>
      <c r="S202" s="3"/>
      <c r="T202" s="3"/>
      <c r="U202" s="3"/>
      <c r="V202" s="3"/>
      <c r="W202" s="3"/>
    </row>
    <row r="203" spans="1:23" ht="14">
      <c r="A203" s="3"/>
      <c r="B203" s="3"/>
      <c r="C203" s="3"/>
      <c r="D203" s="3"/>
      <c r="E203" s="3"/>
      <c r="F203" s="3"/>
      <c r="G203" s="3"/>
      <c r="H203" s="3"/>
      <c r="I203" s="3"/>
      <c r="J203" s="3"/>
      <c r="K203" s="3"/>
      <c r="L203" s="3"/>
      <c r="M203" s="3"/>
      <c r="N203" s="3"/>
      <c r="O203" s="3"/>
      <c r="P203" s="3"/>
      <c r="Q203" s="3"/>
      <c r="R203" s="3"/>
      <c r="S203" s="3"/>
      <c r="T203" s="3"/>
      <c r="U203" s="3"/>
      <c r="V203" s="3"/>
      <c r="W203" s="3"/>
    </row>
    <row r="204" spans="1:23" ht="14">
      <c r="A204" s="3"/>
      <c r="B204" s="3"/>
      <c r="C204" s="3"/>
      <c r="D204" s="3"/>
      <c r="E204" s="3"/>
      <c r="F204" s="3"/>
      <c r="G204" s="3"/>
      <c r="H204" s="3"/>
      <c r="I204" s="3"/>
      <c r="J204" s="3"/>
      <c r="K204" s="3"/>
      <c r="L204" s="3"/>
      <c r="M204" s="3"/>
      <c r="N204" s="3"/>
      <c r="O204" s="3"/>
      <c r="P204" s="3"/>
      <c r="Q204" s="3"/>
      <c r="R204" s="3"/>
      <c r="S204" s="3"/>
      <c r="T204" s="3"/>
      <c r="U204" s="3"/>
      <c r="V204" s="3"/>
      <c r="W204" s="3"/>
    </row>
    <row r="205" spans="1:23" ht="14">
      <c r="A205" s="3"/>
      <c r="B205" s="3"/>
      <c r="C205" s="3"/>
      <c r="D205" s="3"/>
      <c r="E205" s="3"/>
      <c r="F205" s="3"/>
      <c r="G205" s="3"/>
      <c r="H205" s="3"/>
      <c r="I205" s="3"/>
      <c r="J205" s="3"/>
      <c r="K205" s="3"/>
      <c r="L205" s="3"/>
      <c r="M205" s="3"/>
      <c r="N205" s="3"/>
      <c r="O205" s="3"/>
      <c r="P205" s="3"/>
      <c r="Q205" s="3"/>
      <c r="R205" s="3"/>
      <c r="S205" s="3"/>
      <c r="T205" s="3"/>
      <c r="U205" s="3"/>
      <c r="V205" s="3"/>
      <c r="W205" s="3"/>
    </row>
    <row r="206" spans="1:23" ht="14">
      <c r="A206" s="3"/>
      <c r="B206" s="3"/>
      <c r="C206" s="3"/>
      <c r="D206" s="3"/>
      <c r="E206" s="3"/>
      <c r="F206" s="3"/>
      <c r="G206" s="3"/>
      <c r="H206" s="3"/>
      <c r="I206" s="3"/>
      <c r="J206" s="3"/>
      <c r="K206" s="3"/>
      <c r="L206" s="3"/>
      <c r="M206" s="3"/>
      <c r="N206" s="3"/>
      <c r="O206" s="3"/>
      <c r="P206" s="3"/>
      <c r="Q206" s="3"/>
      <c r="R206" s="3"/>
      <c r="S206" s="3"/>
      <c r="T206" s="3"/>
      <c r="U206" s="3"/>
      <c r="V206" s="3"/>
      <c r="W206" s="3"/>
    </row>
    <row r="207" spans="1:23" ht="14">
      <c r="A207" s="3"/>
      <c r="B207" s="3"/>
      <c r="C207" s="3"/>
      <c r="D207" s="3"/>
      <c r="E207" s="3"/>
      <c r="F207" s="3"/>
      <c r="G207" s="3"/>
      <c r="H207" s="3"/>
      <c r="I207" s="3"/>
      <c r="J207" s="3"/>
      <c r="K207" s="3"/>
      <c r="L207" s="3"/>
      <c r="M207" s="3"/>
      <c r="N207" s="3"/>
      <c r="O207" s="3"/>
      <c r="P207" s="3"/>
      <c r="Q207" s="3"/>
      <c r="R207" s="3"/>
      <c r="S207" s="3"/>
      <c r="T207" s="3"/>
      <c r="U207" s="3"/>
      <c r="V207" s="3"/>
      <c r="W207" s="3"/>
    </row>
    <row r="208" spans="1:23" ht="14">
      <c r="A208" s="3"/>
      <c r="B208" s="3"/>
      <c r="C208" s="3"/>
      <c r="D208" s="3"/>
      <c r="E208" s="3"/>
      <c r="F208" s="3"/>
      <c r="G208" s="3"/>
      <c r="H208" s="3"/>
      <c r="I208" s="3"/>
      <c r="J208" s="3"/>
      <c r="K208" s="3"/>
      <c r="L208" s="3"/>
      <c r="M208" s="3"/>
      <c r="N208" s="3"/>
      <c r="O208" s="3"/>
      <c r="P208" s="3"/>
      <c r="Q208" s="3"/>
      <c r="R208" s="3"/>
      <c r="S208" s="3"/>
      <c r="T208" s="3"/>
      <c r="U208" s="3"/>
      <c r="V208" s="3"/>
      <c r="W208" s="3"/>
    </row>
    <row r="209" spans="1:23" ht="14">
      <c r="A209" s="3"/>
      <c r="B209" s="3"/>
      <c r="C209" s="3"/>
      <c r="D209" s="3"/>
      <c r="E209" s="3"/>
      <c r="F209" s="3"/>
      <c r="G209" s="3"/>
      <c r="H209" s="3"/>
      <c r="I209" s="3"/>
      <c r="J209" s="3"/>
      <c r="K209" s="3"/>
      <c r="L209" s="3"/>
      <c r="M209" s="3"/>
      <c r="N209" s="3"/>
      <c r="O209" s="3"/>
      <c r="P209" s="3"/>
      <c r="Q209" s="3"/>
      <c r="R209" s="3"/>
      <c r="S209" s="3"/>
      <c r="T209" s="3"/>
      <c r="U209" s="3"/>
      <c r="V209" s="3"/>
      <c r="W209" s="3"/>
    </row>
    <row r="210" spans="1:23" ht="14">
      <c r="A210" s="3"/>
      <c r="B210" s="3"/>
      <c r="C210" s="3"/>
      <c r="D210" s="3"/>
      <c r="E210" s="3"/>
      <c r="F210" s="3"/>
      <c r="G210" s="3"/>
      <c r="H210" s="3"/>
      <c r="I210" s="3"/>
      <c r="J210" s="3"/>
      <c r="K210" s="3"/>
      <c r="L210" s="3"/>
      <c r="M210" s="3"/>
      <c r="N210" s="3"/>
      <c r="O210" s="3"/>
      <c r="P210" s="3"/>
      <c r="Q210" s="3"/>
      <c r="R210" s="3"/>
      <c r="S210" s="3"/>
      <c r="T210" s="3"/>
      <c r="U210" s="3"/>
      <c r="V210" s="3"/>
      <c r="W210" s="3"/>
    </row>
    <row r="211" spans="1:23" ht="14">
      <c r="A211" s="3"/>
      <c r="B211" s="3"/>
      <c r="C211" s="3"/>
      <c r="D211" s="3"/>
      <c r="E211" s="3"/>
      <c r="F211" s="3"/>
      <c r="G211" s="3"/>
      <c r="H211" s="3"/>
      <c r="I211" s="3"/>
      <c r="J211" s="3"/>
      <c r="K211" s="3"/>
      <c r="L211" s="3"/>
      <c r="M211" s="3"/>
      <c r="N211" s="3"/>
      <c r="O211" s="3"/>
      <c r="P211" s="3"/>
      <c r="Q211" s="3"/>
      <c r="R211" s="3"/>
      <c r="S211" s="3"/>
      <c r="T211" s="3"/>
      <c r="U211" s="3"/>
      <c r="V211" s="3"/>
      <c r="W211" s="3"/>
    </row>
    <row r="212" spans="1:23" ht="14">
      <c r="A212" s="3"/>
      <c r="B212" s="3"/>
      <c r="C212" s="3"/>
      <c r="D212" s="3"/>
      <c r="E212" s="3"/>
      <c r="F212" s="3"/>
      <c r="G212" s="3"/>
      <c r="H212" s="3"/>
      <c r="I212" s="3"/>
      <c r="J212" s="3"/>
      <c r="K212" s="3"/>
      <c r="L212" s="3"/>
      <c r="M212" s="3"/>
      <c r="N212" s="3"/>
      <c r="O212" s="3"/>
      <c r="P212" s="3"/>
      <c r="Q212" s="3"/>
      <c r="R212" s="3"/>
      <c r="S212" s="3"/>
      <c r="T212" s="3"/>
      <c r="U212" s="3"/>
      <c r="V212" s="3"/>
      <c r="W212" s="3"/>
    </row>
    <row r="213" spans="1:23" ht="14">
      <c r="A213" s="3"/>
      <c r="B213" s="3"/>
      <c r="C213" s="3"/>
      <c r="D213" s="3"/>
      <c r="E213" s="3"/>
      <c r="F213" s="3"/>
      <c r="G213" s="3"/>
      <c r="H213" s="3"/>
      <c r="I213" s="3"/>
      <c r="J213" s="3"/>
      <c r="K213" s="3"/>
      <c r="L213" s="3"/>
      <c r="M213" s="3"/>
      <c r="N213" s="3"/>
      <c r="O213" s="3"/>
      <c r="P213" s="3"/>
      <c r="Q213" s="3"/>
      <c r="R213" s="3"/>
      <c r="S213" s="3"/>
      <c r="T213" s="3"/>
      <c r="U213" s="3"/>
      <c r="V213" s="3"/>
      <c r="W213" s="3"/>
    </row>
    <row r="214" spans="1:23" ht="14">
      <c r="A214" s="3"/>
      <c r="B214" s="3"/>
      <c r="C214" s="3"/>
      <c r="D214" s="3"/>
      <c r="E214" s="3"/>
      <c r="F214" s="3"/>
      <c r="G214" s="3"/>
      <c r="H214" s="3"/>
      <c r="I214" s="3"/>
      <c r="J214" s="3"/>
      <c r="K214" s="3"/>
      <c r="L214" s="3"/>
      <c r="M214" s="3"/>
      <c r="N214" s="3"/>
      <c r="O214" s="3"/>
      <c r="P214" s="3"/>
      <c r="Q214" s="3"/>
      <c r="R214" s="3"/>
      <c r="S214" s="3"/>
      <c r="T214" s="3"/>
      <c r="U214" s="3"/>
      <c r="V214" s="3"/>
      <c r="W214" s="3"/>
    </row>
    <row r="215" spans="1:23" ht="14">
      <c r="A215" s="3"/>
      <c r="B215" s="3"/>
      <c r="C215" s="3"/>
      <c r="D215" s="3"/>
      <c r="E215" s="3"/>
      <c r="F215" s="3"/>
      <c r="G215" s="3"/>
      <c r="H215" s="3"/>
      <c r="I215" s="3"/>
      <c r="J215" s="3"/>
      <c r="K215" s="3"/>
      <c r="L215" s="3"/>
      <c r="M215" s="3"/>
      <c r="N215" s="3"/>
      <c r="O215" s="3"/>
      <c r="P215" s="3"/>
      <c r="Q215" s="3"/>
      <c r="R215" s="3"/>
      <c r="S215" s="3"/>
      <c r="T215" s="3"/>
      <c r="U215" s="3"/>
      <c r="V215" s="3"/>
      <c r="W215" s="3"/>
    </row>
    <row r="216" spans="1:23" ht="14">
      <c r="A216" s="3"/>
      <c r="B216" s="3"/>
      <c r="C216" s="3"/>
      <c r="D216" s="3"/>
      <c r="E216" s="3"/>
      <c r="F216" s="3"/>
      <c r="G216" s="3"/>
      <c r="H216" s="3"/>
      <c r="I216" s="3"/>
      <c r="J216" s="3"/>
      <c r="K216" s="3"/>
      <c r="L216" s="3"/>
      <c r="M216" s="3"/>
      <c r="N216" s="3"/>
      <c r="O216" s="3"/>
      <c r="P216" s="3"/>
      <c r="Q216" s="3"/>
      <c r="R216" s="3"/>
      <c r="S216" s="3"/>
      <c r="T216" s="3"/>
      <c r="U216" s="3"/>
      <c r="V216" s="3"/>
      <c r="W216" s="3"/>
    </row>
    <row r="217" spans="1:23" ht="14">
      <c r="A217" s="3"/>
      <c r="B217" s="3"/>
      <c r="C217" s="3"/>
      <c r="D217" s="3"/>
      <c r="E217" s="3"/>
      <c r="F217" s="3"/>
      <c r="G217" s="3"/>
      <c r="H217" s="3"/>
      <c r="I217" s="3"/>
      <c r="J217" s="3"/>
      <c r="K217" s="3"/>
      <c r="L217" s="3"/>
      <c r="M217" s="3"/>
      <c r="N217" s="3"/>
      <c r="O217" s="3"/>
      <c r="P217" s="3"/>
      <c r="Q217" s="3"/>
      <c r="R217" s="3"/>
      <c r="S217" s="3"/>
      <c r="T217" s="3"/>
      <c r="U217" s="3"/>
      <c r="V217" s="3"/>
      <c r="W217" s="3"/>
    </row>
    <row r="218" spans="1:23" ht="14">
      <c r="A218" s="3"/>
      <c r="B218" s="3"/>
      <c r="C218" s="3"/>
      <c r="D218" s="3"/>
      <c r="E218" s="3"/>
      <c r="F218" s="3"/>
      <c r="G218" s="3"/>
      <c r="H218" s="3"/>
      <c r="I218" s="3"/>
      <c r="J218" s="3"/>
      <c r="K218" s="3"/>
      <c r="L218" s="3"/>
      <c r="M218" s="3"/>
      <c r="N218" s="3"/>
      <c r="O218" s="3"/>
      <c r="P218" s="3"/>
      <c r="Q218" s="3"/>
      <c r="R218" s="3"/>
      <c r="S218" s="3"/>
      <c r="T218" s="3"/>
      <c r="U218" s="3"/>
      <c r="V218" s="3"/>
      <c r="W218" s="3"/>
    </row>
    <row r="219" spans="1:23" ht="14">
      <c r="A219" s="3"/>
      <c r="B219" s="3"/>
      <c r="C219" s="3"/>
      <c r="D219" s="3"/>
      <c r="E219" s="3"/>
      <c r="F219" s="3"/>
      <c r="G219" s="3"/>
      <c r="H219" s="3"/>
      <c r="I219" s="3"/>
      <c r="J219" s="3"/>
      <c r="K219" s="3"/>
      <c r="L219" s="3"/>
      <c r="M219" s="3"/>
      <c r="N219" s="3"/>
      <c r="O219" s="3"/>
      <c r="P219" s="3"/>
      <c r="Q219" s="3"/>
      <c r="R219" s="3"/>
      <c r="S219" s="3"/>
      <c r="T219" s="3"/>
      <c r="U219" s="3"/>
      <c r="V219" s="3"/>
      <c r="W219" s="3"/>
    </row>
    <row r="220" spans="1:23" ht="14">
      <c r="A220" s="3"/>
      <c r="B220" s="3"/>
      <c r="C220" s="3"/>
      <c r="D220" s="3"/>
      <c r="E220" s="3"/>
      <c r="F220" s="3"/>
      <c r="G220" s="3"/>
      <c r="H220" s="3"/>
      <c r="I220" s="3"/>
      <c r="J220" s="3"/>
      <c r="K220" s="3"/>
      <c r="L220" s="3"/>
      <c r="M220" s="3"/>
      <c r="N220" s="3"/>
      <c r="O220" s="3"/>
      <c r="P220" s="3"/>
      <c r="Q220" s="3"/>
      <c r="R220" s="3"/>
      <c r="S220" s="3"/>
      <c r="T220" s="3"/>
      <c r="U220" s="3"/>
      <c r="V220" s="3"/>
      <c r="W220" s="3"/>
    </row>
    <row r="221" spans="1:23" ht="14">
      <c r="A221" s="3"/>
      <c r="B221" s="3"/>
      <c r="C221" s="3"/>
      <c r="D221" s="3"/>
      <c r="E221" s="3"/>
      <c r="F221" s="3"/>
      <c r="G221" s="3"/>
      <c r="H221" s="3"/>
      <c r="I221" s="3"/>
      <c r="J221" s="3"/>
      <c r="K221" s="3"/>
      <c r="L221" s="3"/>
      <c r="M221" s="3"/>
      <c r="N221" s="3"/>
      <c r="O221" s="3"/>
      <c r="P221" s="3"/>
      <c r="Q221" s="3"/>
      <c r="R221" s="3"/>
      <c r="S221" s="3"/>
      <c r="T221" s="3"/>
      <c r="U221" s="3"/>
      <c r="V221" s="3"/>
      <c r="W221" s="3"/>
    </row>
    <row r="222" spans="1:23" ht="14">
      <c r="A222" s="3"/>
      <c r="B222" s="3"/>
      <c r="C222" s="3"/>
      <c r="D222" s="3"/>
      <c r="E222" s="3"/>
      <c r="F222" s="3"/>
      <c r="G222" s="3"/>
      <c r="H222" s="3"/>
      <c r="I222" s="3"/>
      <c r="J222" s="3"/>
      <c r="K222" s="3"/>
      <c r="L222" s="3"/>
      <c r="M222" s="3"/>
      <c r="N222" s="3"/>
      <c r="O222" s="3"/>
      <c r="P222" s="3"/>
      <c r="Q222" s="3"/>
      <c r="R222" s="3"/>
      <c r="S222" s="3"/>
      <c r="T222" s="3"/>
      <c r="U222" s="3"/>
      <c r="V222" s="3"/>
      <c r="W222" s="3"/>
    </row>
    <row r="223" spans="1:23" ht="14">
      <c r="A223" s="3"/>
      <c r="B223" s="3"/>
      <c r="C223" s="3"/>
      <c r="D223" s="3"/>
      <c r="E223" s="3"/>
      <c r="F223" s="3"/>
      <c r="G223" s="3"/>
      <c r="H223" s="3"/>
      <c r="I223" s="3"/>
      <c r="J223" s="3"/>
      <c r="K223" s="3"/>
      <c r="L223" s="3"/>
      <c r="M223" s="3"/>
      <c r="N223" s="3"/>
      <c r="O223" s="3"/>
      <c r="P223" s="3"/>
      <c r="Q223" s="3"/>
      <c r="R223" s="3"/>
      <c r="S223" s="3"/>
      <c r="T223" s="3"/>
      <c r="U223" s="3"/>
      <c r="V223" s="3"/>
      <c r="W223" s="3"/>
    </row>
    <row r="224" spans="1:23" ht="14">
      <c r="A224" s="3"/>
      <c r="B224" s="3"/>
      <c r="C224" s="3"/>
      <c r="D224" s="3"/>
      <c r="E224" s="3"/>
      <c r="F224" s="3"/>
      <c r="G224" s="3"/>
      <c r="H224" s="3"/>
      <c r="I224" s="3"/>
      <c r="J224" s="3"/>
      <c r="K224" s="3"/>
      <c r="L224" s="3"/>
      <c r="M224" s="3"/>
      <c r="N224" s="3"/>
      <c r="O224" s="3"/>
      <c r="P224" s="3"/>
      <c r="Q224" s="3"/>
      <c r="R224" s="3"/>
      <c r="S224" s="3"/>
      <c r="T224" s="3"/>
      <c r="U224" s="3"/>
      <c r="V224" s="3"/>
      <c r="W224" s="3"/>
    </row>
    <row r="225" spans="1:23" ht="14">
      <c r="A225" s="3"/>
      <c r="B225" s="3"/>
      <c r="C225" s="3"/>
      <c r="D225" s="3"/>
      <c r="E225" s="3"/>
      <c r="F225" s="3"/>
      <c r="G225" s="3"/>
      <c r="H225" s="3"/>
      <c r="I225" s="3"/>
      <c r="J225" s="3"/>
      <c r="K225" s="3"/>
      <c r="L225" s="3"/>
      <c r="M225" s="3"/>
      <c r="N225" s="3"/>
      <c r="O225" s="3"/>
      <c r="P225" s="3"/>
      <c r="Q225" s="3"/>
      <c r="R225" s="3"/>
      <c r="S225" s="3"/>
      <c r="T225" s="3"/>
      <c r="U225" s="3"/>
      <c r="V225" s="3"/>
      <c r="W225" s="3"/>
    </row>
    <row r="226" spans="1:23" ht="14">
      <c r="A226" s="3"/>
      <c r="B226" s="3"/>
      <c r="C226" s="3"/>
      <c r="D226" s="3"/>
      <c r="E226" s="3"/>
      <c r="F226" s="3"/>
      <c r="G226" s="3"/>
      <c r="H226" s="3"/>
      <c r="I226" s="3"/>
      <c r="J226" s="3"/>
      <c r="K226" s="3"/>
      <c r="L226" s="3"/>
      <c r="M226" s="3"/>
      <c r="N226" s="3"/>
      <c r="O226" s="3"/>
      <c r="P226" s="3"/>
      <c r="Q226" s="3"/>
      <c r="R226" s="3"/>
      <c r="S226" s="3"/>
      <c r="T226" s="3"/>
      <c r="U226" s="3"/>
      <c r="V226" s="3"/>
      <c r="W226" s="3"/>
    </row>
    <row r="227" spans="1:23" ht="14">
      <c r="A227" s="3"/>
      <c r="B227" s="3"/>
      <c r="C227" s="3"/>
      <c r="D227" s="3"/>
      <c r="E227" s="3"/>
      <c r="F227" s="3"/>
      <c r="G227" s="3"/>
      <c r="H227" s="3"/>
      <c r="I227" s="3"/>
      <c r="J227" s="3"/>
      <c r="K227" s="3"/>
      <c r="L227" s="3"/>
      <c r="M227" s="3"/>
      <c r="N227" s="3"/>
      <c r="O227" s="3"/>
      <c r="P227" s="3"/>
      <c r="Q227" s="3"/>
      <c r="R227" s="3"/>
      <c r="S227" s="3"/>
      <c r="T227" s="3"/>
      <c r="U227" s="3"/>
      <c r="V227" s="3"/>
      <c r="W227" s="3"/>
    </row>
    <row r="228" spans="1:23" ht="14">
      <c r="A228" s="3"/>
      <c r="B228" s="3"/>
      <c r="C228" s="3"/>
      <c r="D228" s="3"/>
      <c r="E228" s="3"/>
      <c r="F228" s="3"/>
      <c r="G228" s="3"/>
      <c r="H228" s="3"/>
      <c r="I228" s="3"/>
      <c r="J228" s="3"/>
      <c r="K228" s="3"/>
      <c r="L228" s="3"/>
      <c r="M228" s="3"/>
      <c r="N228" s="3"/>
      <c r="O228" s="3"/>
      <c r="P228" s="3"/>
      <c r="Q228" s="3"/>
      <c r="R228" s="3"/>
      <c r="S228" s="3"/>
      <c r="T228" s="3"/>
      <c r="U228" s="3"/>
      <c r="V228" s="3"/>
      <c r="W228" s="3"/>
    </row>
    <row r="229" spans="1:23" ht="14">
      <c r="A229" s="3"/>
      <c r="B229" s="3"/>
      <c r="C229" s="3"/>
      <c r="D229" s="3"/>
      <c r="E229" s="3"/>
      <c r="F229" s="3"/>
      <c r="G229" s="3"/>
      <c r="H229" s="3"/>
      <c r="I229" s="3"/>
      <c r="J229" s="3"/>
      <c r="K229" s="3"/>
      <c r="L229" s="3"/>
      <c r="M229" s="3"/>
      <c r="N229" s="3"/>
      <c r="O229" s="3"/>
      <c r="P229" s="3"/>
      <c r="Q229" s="3"/>
      <c r="R229" s="3"/>
      <c r="S229" s="3"/>
      <c r="T229" s="3"/>
      <c r="U229" s="3"/>
      <c r="V229" s="3"/>
      <c r="W229" s="3"/>
    </row>
    <row r="230" spans="1:23" ht="14">
      <c r="A230" s="3"/>
      <c r="B230" s="3"/>
      <c r="C230" s="3"/>
      <c r="D230" s="3"/>
      <c r="E230" s="3"/>
      <c r="F230" s="3"/>
      <c r="G230" s="3"/>
      <c r="H230" s="3"/>
      <c r="I230" s="3"/>
      <c r="J230" s="3"/>
      <c r="K230" s="3"/>
      <c r="L230" s="3"/>
      <c r="M230" s="3"/>
      <c r="N230" s="3"/>
      <c r="O230" s="3"/>
      <c r="P230" s="3"/>
      <c r="Q230" s="3"/>
      <c r="R230" s="3"/>
      <c r="S230" s="3"/>
      <c r="T230" s="3"/>
      <c r="U230" s="3"/>
      <c r="V230" s="3"/>
      <c r="W230" s="3"/>
    </row>
    <row r="231" spans="1:23" ht="14">
      <c r="A231" s="3"/>
      <c r="B231" s="3"/>
      <c r="C231" s="3"/>
      <c r="D231" s="3"/>
      <c r="E231" s="3"/>
      <c r="F231" s="3"/>
      <c r="G231" s="3"/>
      <c r="H231" s="3"/>
      <c r="I231" s="3"/>
      <c r="J231" s="3"/>
      <c r="K231" s="3"/>
      <c r="L231" s="3"/>
      <c r="M231" s="3"/>
      <c r="N231" s="3"/>
      <c r="O231" s="3"/>
      <c r="P231" s="3"/>
      <c r="Q231" s="3"/>
      <c r="R231" s="3"/>
      <c r="S231" s="3"/>
      <c r="T231" s="3"/>
      <c r="U231" s="3"/>
      <c r="V231" s="3"/>
      <c r="W231" s="3"/>
    </row>
    <row r="232" spans="1:23" ht="14">
      <c r="A232" s="3"/>
      <c r="B232" s="3"/>
      <c r="C232" s="3"/>
      <c r="D232" s="3"/>
      <c r="E232" s="3"/>
      <c r="F232" s="3"/>
      <c r="G232" s="3"/>
      <c r="H232" s="3"/>
      <c r="I232" s="3"/>
      <c r="J232" s="3"/>
      <c r="K232" s="3"/>
      <c r="L232" s="3"/>
      <c r="M232" s="3"/>
      <c r="N232" s="3"/>
      <c r="O232" s="3"/>
      <c r="P232" s="3"/>
      <c r="Q232" s="3"/>
      <c r="R232" s="3"/>
      <c r="S232" s="3"/>
      <c r="T232" s="3"/>
      <c r="U232" s="3"/>
      <c r="V232" s="3"/>
      <c r="W232" s="3"/>
    </row>
    <row r="233" spans="1:23" ht="14">
      <c r="A233" s="3"/>
      <c r="B233" s="3"/>
      <c r="C233" s="3"/>
      <c r="D233" s="3"/>
      <c r="E233" s="3"/>
      <c r="F233" s="3"/>
      <c r="G233" s="3"/>
      <c r="H233" s="3"/>
      <c r="I233" s="3"/>
      <c r="J233" s="3"/>
      <c r="K233" s="3"/>
      <c r="L233" s="3"/>
      <c r="M233" s="3"/>
      <c r="N233" s="3"/>
      <c r="O233" s="3"/>
      <c r="P233" s="3"/>
      <c r="Q233" s="3"/>
      <c r="R233" s="3"/>
      <c r="S233" s="3"/>
      <c r="T233" s="3"/>
      <c r="U233" s="3"/>
      <c r="V233" s="3"/>
      <c r="W233" s="3"/>
    </row>
    <row r="234" spans="1:23" ht="14">
      <c r="A234" s="3"/>
      <c r="B234" s="3"/>
      <c r="C234" s="3"/>
      <c r="D234" s="3"/>
      <c r="E234" s="3"/>
      <c r="F234" s="3"/>
      <c r="G234" s="3"/>
      <c r="H234" s="3"/>
      <c r="I234" s="3"/>
      <c r="J234" s="3"/>
      <c r="K234" s="3"/>
      <c r="L234" s="3"/>
      <c r="M234" s="3"/>
      <c r="N234" s="3"/>
      <c r="O234" s="3"/>
      <c r="P234" s="3"/>
      <c r="Q234" s="3"/>
      <c r="R234" s="3"/>
      <c r="S234" s="3"/>
      <c r="T234" s="3"/>
      <c r="U234" s="3"/>
      <c r="V234" s="3"/>
      <c r="W234" s="3"/>
    </row>
    <row r="235" spans="1:23" ht="14">
      <c r="A235" s="3"/>
      <c r="B235" s="3"/>
      <c r="C235" s="3"/>
      <c r="D235" s="3"/>
      <c r="E235" s="3"/>
      <c r="F235" s="3"/>
      <c r="G235" s="3"/>
      <c r="H235" s="3"/>
      <c r="I235" s="3"/>
      <c r="J235" s="3"/>
      <c r="K235" s="3"/>
      <c r="L235" s="3"/>
      <c r="M235" s="3"/>
      <c r="N235" s="3"/>
      <c r="O235" s="3"/>
      <c r="P235" s="3"/>
      <c r="Q235" s="3"/>
      <c r="R235" s="3"/>
      <c r="S235" s="3"/>
      <c r="T235" s="3"/>
      <c r="U235" s="3"/>
      <c r="V235" s="3"/>
      <c r="W235" s="3"/>
    </row>
    <row r="236" spans="1:23" ht="14">
      <c r="A236" s="3"/>
      <c r="B236" s="3"/>
      <c r="C236" s="3"/>
      <c r="D236" s="3"/>
      <c r="E236" s="3"/>
      <c r="F236" s="3"/>
      <c r="G236" s="3"/>
      <c r="H236" s="3"/>
      <c r="I236" s="3"/>
      <c r="J236" s="3"/>
      <c r="K236" s="3"/>
      <c r="L236" s="3"/>
      <c r="M236" s="3"/>
      <c r="N236" s="3"/>
      <c r="O236" s="3"/>
      <c r="P236" s="3"/>
      <c r="Q236" s="3"/>
      <c r="R236" s="3"/>
      <c r="S236" s="3"/>
      <c r="T236" s="3"/>
      <c r="U236" s="3"/>
      <c r="V236" s="3"/>
      <c r="W236" s="3"/>
    </row>
    <row r="237" spans="1:23" ht="14">
      <c r="A237" s="3"/>
      <c r="B237" s="3"/>
      <c r="C237" s="3"/>
      <c r="D237" s="3"/>
      <c r="E237" s="3"/>
      <c r="F237" s="3"/>
      <c r="G237" s="3"/>
      <c r="H237" s="3"/>
      <c r="I237" s="3"/>
      <c r="J237" s="3"/>
      <c r="K237" s="3"/>
      <c r="L237" s="3"/>
      <c r="M237" s="3"/>
      <c r="N237" s="3"/>
      <c r="O237" s="3"/>
      <c r="P237" s="3"/>
      <c r="Q237" s="3"/>
      <c r="R237" s="3"/>
      <c r="S237" s="3"/>
      <c r="T237" s="3"/>
      <c r="U237" s="3"/>
      <c r="V237" s="3"/>
      <c r="W237" s="3"/>
    </row>
    <row r="238" spans="1:23" ht="14">
      <c r="A238" s="3"/>
      <c r="B238" s="3"/>
      <c r="C238" s="3"/>
      <c r="D238" s="3"/>
      <c r="E238" s="3"/>
      <c r="F238" s="3"/>
      <c r="G238" s="3"/>
      <c r="H238" s="3"/>
      <c r="I238" s="3"/>
      <c r="J238" s="3"/>
      <c r="K238" s="3"/>
      <c r="L238" s="3"/>
      <c r="M238" s="3"/>
      <c r="N238" s="3"/>
      <c r="O238" s="3"/>
      <c r="P238" s="3"/>
      <c r="Q238" s="3"/>
      <c r="R238" s="3"/>
      <c r="S238" s="3"/>
      <c r="T238" s="3"/>
      <c r="U238" s="3"/>
      <c r="V238" s="3"/>
      <c r="W238" s="3"/>
    </row>
    <row r="239" spans="1:23" ht="14">
      <c r="A239" s="3"/>
      <c r="B239" s="3"/>
      <c r="C239" s="3"/>
      <c r="D239" s="3"/>
      <c r="E239" s="3"/>
      <c r="F239" s="3"/>
      <c r="G239" s="3"/>
      <c r="H239" s="3"/>
      <c r="I239" s="3"/>
      <c r="J239" s="3"/>
      <c r="K239" s="3"/>
      <c r="L239" s="3"/>
      <c r="M239" s="3"/>
      <c r="N239" s="3"/>
      <c r="O239" s="3"/>
      <c r="P239" s="3"/>
      <c r="Q239" s="3"/>
      <c r="R239" s="3"/>
      <c r="S239" s="3"/>
      <c r="T239" s="3"/>
      <c r="U239" s="3"/>
      <c r="V239" s="3"/>
      <c r="W239" s="3"/>
    </row>
    <row r="240" spans="1:23" ht="14">
      <c r="A240" s="3"/>
      <c r="B240" s="3"/>
      <c r="C240" s="3"/>
      <c r="D240" s="3"/>
      <c r="E240" s="3"/>
      <c r="F240" s="3"/>
      <c r="G240" s="3"/>
      <c r="H240" s="3"/>
      <c r="I240" s="3"/>
      <c r="J240" s="3"/>
      <c r="K240" s="3"/>
      <c r="L240" s="3"/>
      <c r="M240" s="3"/>
      <c r="N240" s="3"/>
      <c r="O240" s="3"/>
      <c r="P240" s="3"/>
      <c r="Q240" s="3"/>
      <c r="R240" s="3"/>
      <c r="S240" s="3"/>
      <c r="T240" s="3"/>
      <c r="U240" s="3"/>
      <c r="V240" s="3"/>
      <c r="W240" s="3"/>
    </row>
    <row r="241" spans="1:23" ht="14">
      <c r="A241" s="3"/>
      <c r="B241" s="3"/>
      <c r="C241" s="3"/>
      <c r="D241" s="3"/>
      <c r="E241" s="3"/>
      <c r="F241" s="3"/>
      <c r="G241" s="3"/>
      <c r="H241" s="3"/>
      <c r="I241" s="3"/>
      <c r="J241" s="3"/>
      <c r="K241" s="3"/>
      <c r="L241" s="3"/>
      <c r="M241" s="3"/>
      <c r="N241" s="3"/>
      <c r="O241" s="3"/>
      <c r="P241" s="3"/>
      <c r="Q241" s="3"/>
      <c r="R241" s="3"/>
      <c r="S241" s="3"/>
      <c r="T241" s="3"/>
      <c r="U241" s="3"/>
      <c r="V241" s="3"/>
      <c r="W241" s="3"/>
    </row>
    <row r="242" spans="1:23" ht="14">
      <c r="A242" s="3"/>
      <c r="B242" s="3"/>
      <c r="C242" s="3"/>
      <c r="D242" s="3"/>
      <c r="E242" s="3"/>
      <c r="F242" s="3"/>
      <c r="G242" s="3"/>
      <c r="H242" s="3"/>
      <c r="I242" s="3"/>
      <c r="J242" s="3"/>
      <c r="K242" s="3"/>
      <c r="L242" s="3"/>
      <c r="M242" s="3"/>
      <c r="N242" s="3"/>
      <c r="O242" s="3"/>
      <c r="P242" s="3"/>
      <c r="Q242" s="3"/>
      <c r="R242" s="3"/>
      <c r="S242" s="3"/>
      <c r="T242" s="3"/>
      <c r="U242" s="3"/>
      <c r="V242" s="3"/>
      <c r="W242" s="3"/>
    </row>
    <row r="243" spans="1:23" ht="14">
      <c r="A243" s="3"/>
      <c r="B243" s="3"/>
      <c r="C243" s="3"/>
      <c r="D243" s="3"/>
      <c r="E243" s="3"/>
      <c r="F243" s="3"/>
      <c r="G243" s="3"/>
      <c r="H243" s="3"/>
      <c r="I243" s="3"/>
      <c r="J243" s="3"/>
      <c r="K243" s="3"/>
      <c r="L243" s="3"/>
      <c r="M243" s="3"/>
      <c r="N243" s="3"/>
      <c r="O243" s="3"/>
      <c r="P243" s="3"/>
      <c r="Q243" s="3"/>
      <c r="R243" s="3"/>
      <c r="S243" s="3"/>
      <c r="T243" s="3"/>
      <c r="U243" s="3"/>
      <c r="V243" s="3"/>
      <c r="W243" s="3"/>
    </row>
    <row r="244" spans="1:23" ht="14">
      <c r="A244" s="3"/>
      <c r="B244" s="3"/>
      <c r="C244" s="3"/>
      <c r="D244" s="3"/>
      <c r="E244" s="3"/>
      <c r="F244" s="3"/>
      <c r="G244" s="3"/>
      <c r="H244" s="3"/>
      <c r="I244" s="3"/>
      <c r="J244" s="3"/>
      <c r="K244" s="3"/>
      <c r="L244" s="3"/>
      <c r="M244" s="3"/>
      <c r="N244" s="3"/>
      <c r="O244" s="3"/>
      <c r="P244" s="3"/>
      <c r="Q244" s="3"/>
      <c r="R244" s="3"/>
      <c r="S244" s="3"/>
      <c r="T244" s="3"/>
      <c r="U244" s="3"/>
      <c r="V244" s="3"/>
      <c r="W244" s="3"/>
    </row>
    <row r="245" spans="1:23" ht="14">
      <c r="A245" s="3"/>
      <c r="B245" s="3"/>
      <c r="C245" s="3"/>
      <c r="D245" s="3"/>
      <c r="E245" s="3"/>
      <c r="F245" s="3"/>
      <c r="G245" s="3"/>
      <c r="H245" s="3"/>
      <c r="I245" s="3"/>
      <c r="J245" s="3"/>
      <c r="K245" s="3"/>
      <c r="L245" s="3"/>
      <c r="M245" s="3"/>
      <c r="N245" s="3"/>
      <c r="O245" s="3"/>
      <c r="P245" s="3"/>
      <c r="Q245" s="3"/>
      <c r="R245" s="3"/>
      <c r="S245" s="3"/>
      <c r="T245" s="3"/>
      <c r="U245" s="3"/>
      <c r="V245" s="3"/>
      <c r="W245" s="3"/>
    </row>
    <row r="246" spans="1:23" ht="14">
      <c r="A246" s="3"/>
      <c r="B246" s="3"/>
      <c r="C246" s="3"/>
      <c r="D246" s="3"/>
      <c r="E246" s="3"/>
      <c r="F246" s="3"/>
      <c r="G246" s="3"/>
      <c r="H246" s="3"/>
      <c r="I246" s="3"/>
      <c r="J246" s="3"/>
      <c r="K246" s="3"/>
      <c r="L246" s="3"/>
      <c r="M246" s="3"/>
      <c r="N246" s="3"/>
      <c r="O246" s="3"/>
      <c r="P246" s="3"/>
      <c r="Q246" s="3"/>
      <c r="R246" s="3"/>
      <c r="S246" s="3"/>
      <c r="T246" s="3"/>
      <c r="U246" s="3"/>
      <c r="V246" s="3"/>
      <c r="W246" s="3"/>
    </row>
    <row r="247" spans="1:23" ht="14">
      <c r="A247" s="3"/>
      <c r="B247" s="3"/>
      <c r="C247" s="3"/>
      <c r="D247" s="3"/>
      <c r="E247" s="3"/>
      <c r="F247" s="3"/>
      <c r="G247" s="3"/>
      <c r="H247" s="3"/>
      <c r="I247" s="3"/>
      <c r="J247" s="3"/>
      <c r="K247" s="3"/>
      <c r="L247" s="3"/>
      <c r="M247" s="3"/>
      <c r="N247" s="3"/>
      <c r="O247" s="3"/>
      <c r="P247" s="3"/>
      <c r="Q247" s="3"/>
      <c r="R247" s="3"/>
      <c r="S247" s="3"/>
      <c r="T247" s="3"/>
      <c r="U247" s="3"/>
      <c r="V247" s="3"/>
      <c r="W247" s="3"/>
    </row>
    <row r="248" spans="1:23" ht="14">
      <c r="A248" s="3"/>
      <c r="B248" s="3"/>
      <c r="C248" s="3"/>
      <c r="D248" s="3"/>
      <c r="E248" s="3"/>
      <c r="F248" s="3"/>
      <c r="G248" s="3"/>
      <c r="H248" s="3"/>
      <c r="I248" s="3"/>
      <c r="J248" s="3"/>
      <c r="K248" s="3"/>
      <c r="L248" s="3"/>
      <c r="M248" s="3"/>
      <c r="N248" s="3"/>
      <c r="O248" s="3"/>
      <c r="P248" s="3"/>
      <c r="Q248" s="3"/>
      <c r="R248" s="3"/>
      <c r="S248" s="3"/>
      <c r="T248" s="3"/>
      <c r="U248" s="3"/>
      <c r="V248" s="3"/>
      <c r="W248" s="3"/>
    </row>
    <row r="249" spans="1:23" ht="14">
      <c r="A249" s="3"/>
      <c r="B249" s="3"/>
      <c r="C249" s="3"/>
      <c r="D249" s="3"/>
      <c r="E249" s="3"/>
      <c r="F249" s="3"/>
      <c r="G249" s="3"/>
      <c r="H249" s="3"/>
      <c r="I249" s="3"/>
      <c r="J249" s="3"/>
      <c r="K249" s="3"/>
      <c r="L249" s="3"/>
      <c r="M249" s="3"/>
      <c r="N249" s="3"/>
      <c r="O249" s="3"/>
      <c r="P249" s="3"/>
      <c r="Q249" s="3"/>
      <c r="R249" s="3"/>
      <c r="S249" s="3"/>
      <c r="T249" s="3"/>
      <c r="U249" s="3"/>
      <c r="V249" s="3"/>
      <c r="W249" s="3"/>
    </row>
    <row r="250" spans="1:23" ht="14">
      <c r="A250" s="3"/>
      <c r="B250" s="3"/>
      <c r="C250" s="3"/>
      <c r="D250" s="3"/>
      <c r="E250" s="3"/>
      <c r="F250" s="3"/>
      <c r="G250" s="3"/>
      <c r="H250" s="3"/>
      <c r="I250" s="3"/>
      <c r="J250" s="3"/>
      <c r="K250" s="3"/>
      <c r="L250" s="3"/>
      <c r="M250" s="3"/>
      <c r="N250" s="3"/>
      <c r="O250" s="3"/>
      <c r="P250" s="3"/>
      <c r="Q250" s="3"/>
      <c r="R250" s="3"/>
      <c r="S250" s="3"/>
      <c r="T250" s="3"/>
      <c r="U250" s="3"/>
      <c r="V250" s="3"/>
      <c r="W250" s="3"/>
    </row>
    <row r="251" spans="1:23" ht="14">
      <c r="A251" s="3"/>
      <c r="B251" s="3"/>
      <c r="C251" s="3"/>
      <c r="D251" s="3"/>
      <c r="E251" s="3"/>
      <c r="F251" s="3"/>
      <c r="G251" s="3"/>
      <c r="H251" s="3"/>
      <c r="I251" s="3"/>
      <c r="J251" s="3"/>
      <c r="K251" s="3"/>
      <c r="L251" s="3"/>
      <c r="M251" s="3"/>
      <c r="N251" s="3"/>
      <c r="O251" s="3"/>
      <c r="P251" s="3"/>
      <c r="Q251" s="3"/>
      <c r="R251" s="3"/>
      <c r="S251" s="3"/>
      <c r="T251" s="3"/>
      <c r="U251" s="3"/>
      <c r="V251" s="3"/>
      <c r="W251" s="3"/>
    </row>
    <row r="252" spans="1:23" ht="14">
      <c r="A252" s="3"/>
      <c r="B252" s="3"/>
      <c r="C252" s="3"/>
      <c r="D252" s="3"/>
      <c r="E252" s="3"/>
      <c r="F252" s="3"/>
      <c r="G252" s="3"/>
      <c r="H252" s="3"/>
      <c r="I252" s="3"/>
      <c r="J252" s="3"/>
      <c r="K252" s="3"/>
      <c r="L252" s="3"/>
      <c r="M252" s="3"/>
      <c r="N252" s="3"/>
      <c r="O252" s="3"/>
      <c r="P252" s="3"/>
      <c r="Q252" s="3"/>
      <c r="R252" s="3"/>
      <c r="S252" s="3"/>
      <c r="T252" s="3"/>
      <c r="U252" s="3"/>
      <c r="V252" s="3"/>
      <c r="W252" s="3"/>
    </row>
    <row r="253" spans="1:23" ht="14">
      <c r="A253" s="3"/>
      <c r="B253" s="3"/>
      <c r="C253" s="3"/>
      <c r="D253" s="3"/>
      <c r="E253" s="3"/>
      <c r="F253" s="3"/>
      <c r="G253" s="3"/>
      <c r="H253" s="3"/>
      <c r="I253" s="3"/>
      <c r="J253" s="3"/>
      <c r="K253" s="3"/>
      <c r="L253" s="3"/>
      <c r="M253" s="3"/>
      <c r="N253" s="3"/>
      <c r="O253" s="3"/>
      <c r="P253" s="3"/>
      <c r="Q253" s="3"/>
      <c r="R253" s="3"/>
      <c r="S253" s="3"/>
      <c r="T253" s="3"/>
      <c r="U253" s="3"/>
      <c r="V253" s="3"/>
      <c r="W253" s="3"/>
    </row>
    <row r="254" spans="1:23" ht="14">
      <c r="A254" s="3"/>
      <c r="B254" s="3"/>
      <c r="C254" s="3"/>
      <c r="D254" s="3"/>
      <c r="E254" s="3"/>
      <c r="F254" s="3"/>
      <c r="G254" s="3"/>
      <c r="H254" s="3"/>
      <c r="I254" s="3"/>
      <c r="J254" s="3"/>
      <c r="K254" s="3"/>
      <c r="L254" s="3"/>
      <c r="M254" s="3"/>
      <c r="N254" s="3"/>
      <c r="O254" s="3"/>
      <c r="P254" s="3"/>
      <c r="Q254" s="3"/>
      <c r="R254" s="3"/>
      <c r="S254" s="3"/>
      <c r="T254" s="3"/>
      <c r="U254" s="3"/>
      <c r="V254" s="3"/>
      <c r="W254" s="3"/>
    </row>
    <row r="255" spans="1:23" ht="14">
      <c r="A255" s="3"/>
      <c r="B255" s="3"/>
      <c r="C255" s="3"/>
      <c r="D255" s="3"/>
      <c r="E255" s="3"/>
      <c r="F255" s="3"/>
      <c r="G255" s="3"/>
      <c r="H255" s="3"/>
      <c r="I255" s="3"/>
      <c r="J255" s="3"/>
      <c r="K255" s="3"/>
      <c r="L255" s="3"/>
      <c r="M255" s="3"/>
      <c r="N255" s="3"/>
      <c r="O255" s="3"/>
      <c r="P255" s="3"/>
      <c r="Q255" s="3"/>
      <c r="R255" s="3"/>
      <c r="S255" s="3"/>
      <c r="T255" s="3"/>
      <c r="U255" s="3"/>
      <c r="V255" s="3"/>
      <c r="W255" s="3"/>
    </row>
    <row r="256" spans="1:23" ht="14">
      <c r="A256" s="3"/>
      <c r="B256" s="3"/>
      <c r="C256" s="3"/>
      <c r="D256" s="3"/>
      <c r="E256" s="3"/>
      <c r="F256" s="3"/>
      <c r="G256" s="3"/>
      <c r="H256" s="3"/>
      <c r="I256" s="3"/>
      <c r="J256" s="3"/>
      <c r="K256" s="3"/>
      <c r="L256" s="3"/>
      <c r="M256" s="3"/>
      <c r="N256" s="3"/>
      <c r="O256" s="3"/>
      <c r="P256" s="3"/>
      <c r="Q256" s="3"/>
      <c r="R256" s="3"/>
      <c r="S256" s="3"/>
      <c r="T256" s="3"/>
      <c r="U256" s="3"/>
      <c r="V256" s="3"/>
      <c r="W256" s="3"/>
    </row>
    <row r="257" spans="1:23" ht="14">
      <c r="A257" s="3"/>
      <c r="B257" s="3"/>
      <c r="C257" s="3"/>
      <c r="D257" s="3"/>
      <c r="E257" s="3"/>
      <c r="F257" s="3"/>
      <c r="G257" s="3"/>
      <c r="H257" s="3"/>
      <c r="I257" s="3"/>
      <c r="J257" s="3"/>
      <c r="K257" s="3"/>
      <c r="L257" s="3"/>
      <c r="M257" s="3"/>
      <c r="N257" s="3"/>
      <c r="O257" s="3"/>
      <c r="P257" s="3"/>
      <c r="Q257" s="3"/>
      <c r="R257" s="3"/>
      <c r="S257" s="3"/>
      <c r="T257" s="3"/>
      <c r="U257" s="3"/>
      <c r="V257" s="3"/>
      <c r="W257" s="3"/>
    </row>
    <row r="258" spans="1:23" ht="14">
      <c r="A258" s="3"/>
      <c r="B258" s="3"/>
      <c r="C258" s="3"/>
      <c r="D258" s="3"/>
      <c r="E258" s="3"/>
      <c r="F258" s="3"/>
      <c r="G258" s="3"/>
      <c r="H258" s="3"/>
      <c r="I258" s="3"/>
      <c r="J258" s="3"/>
      <c r="K258" s="3"/>
      <c r="L258" s="3"/>
      <c r="M258" s="3"/>
      <c r="N258" s="3"/>
      <c r="O258" s="3"/>
      <c r="P258" s="3"/>
      <c r="Q258" s="3"/>
      <c r="R258" s="3"/>
      <c r="S258" s="3"/>
      <c r="T258" s="3"/>
      <c r="U258" s="3"/>
      <c r="V258" s="3"/>
      <c r="W258" s="3"/>
    </row>
    <row r="259" spans="1:23" ht="14">
      <c r="A259" s="3"/>
      <c r="B259" s="3"/>
      <c r="C259" s="3"/>
      <c r="D259" s="3"/>
      <c r="E259" s="3"/>
      <c r="F259" s="3"/>
      <c r="G259" s="3"/>
      <c r="H259" s="3"/>
      <c r="I259" s="3"/>
      <c r="J259" s="3"/>
      <c r="K259" s="3"/>
      <c r="L259" s="3"/>
      <c r="M259" s="3"/>
      <c r="N259" s="3"/>
      <c r="O259" s="3"/>
      <c r="P259" s="3"/>
      <c r="Q259" s="3"/>
      <c r="R259" s="3"/>
      <c r="S259" s="3"/>
      <c r="T259" s="3"/>
      <c r="U259" s="3"/>
      <c r="V259" s="3"/>
      <c r="W259" s="3"/>
    </row>
    <row r="260" spans="1:23" ht="14">
      <c r="A260" s="3"/>
      <c r="B260" s="3"/>
      <c r="C260" s="3"/>
      <c r="D260" s="3"/>
      <c r="E260" s="3"/>
      <c r="F260" s="3"/>
      <c r="G260" s="3"/>
      <c r="H260" s="3"/>
      <c r="I260" s="3"/>
      <c r="J260" s="3"/>
      <c r="K260" s="3"/>
      <c r="L260" s="3"/>
      <c r="M260" s="3"/>
      <c r="N260" s="3"/>
      <c r="O260" s="3"/>
      <c r="P260" s="3"/>
      <c r="Q260" s="3"/>
      <c r="R260" s="3"/>
      <c r="S260" s="3"/>
      <c r="T260" s="3"/>
      <c r="U260" s="3"/>
      <c r="V260" s="3"/>
      <c r="W260" s="3"/>
    </row>
    <row r="261" spans="1:23" ht="14">
      <c r="A261" s="3"/>
      <c r="B261" s="3"/>
      <c r="C261" s="3"/>
      <c r="D261" s="3"/>
      <c r="E261" s="3"/>
      <c r="F261" s="3"/>
      <c r="G261" s="3"/>
      <c r="H261" s="3"/>
      <c r="I261" s="3"/>
      <c r="J261" s="3"/>
      <c r="K261" s="3"/>
      <c r="L261" s="3"/>
      <c r="M261" s="3"/>
      <c r="N261" s="3"/>
      <c r="O261" s="3"/>
      <c r="P261" s="3"/>
      <c r="Q261" s="3"/>
      <c r="R261" s="3"/>
      <c r="S261" s="3"/>
      <c r="T261" s="3"/>
      <c r="U261" s="3"/>
      <c r="V261" s="3"/>
      <c r="W261" s="3"/>
    </row>
    <row r="262" spans="1:23" ht="14">
      <c r="A262" s="3"/>
      <c r="B262" s="3"/>
      <c r="C262" s="3"/>
      <c r="D262" s="3"/>
      <c r="E262" s="3"/>
      <c r="F262" s="3"/>
      <c r="G262" s="3"/>
      <c r="H262" s="3"/>
      <c r="I262" s="3"/>
      <c r="J262" s="3"/>
      <c r="K262" s="3"/>
      <c r="L262" s="3"/>
      <c r="M262" s="3"/>
      <c r="N262" s="3"/>
      <c r="O262" s="3"/>
      <c r="P262" s="3"/>
      <c r="Q262" s="3"/>
      <c r="R262" s="3"/>
      <c r="S262" s="3"/>
      <c r="T262" s="3"/>
      <c r="U262" s="3"/>
      <c r="V262" s="3"/>
      <c r="W262" s="3"/>
    </row>
    <row r="263" spans="1:23" ht="14">
      <c r="A263" s="3"/>
      <c r="B263" s="3"/>
      <c r="C263" s="3"/>
      <c r="D263" s="3"/>
      <c r="E263" s="3"/>
      <c r="F263" s="3"/>
      <c r="G263" s="3"/>
      <c r="H263" s="3"/>
      <c r="I263" s="3"/>
      <c r="J263" s="3"/>
      <c r="K263" s="3"/>
      <c r="L263" s="3"/>
      <c r="M263" s="3"/>
      <c r="N263" s="3"/>
      <c r="O263" s="3"/>
      <c r="P263" s="3"/>
      <c r="Q263" s="3"/>
      <c r="R263" s="3"/>
      <c r="S263" s="3"/>
      <c r="T263" s="3"/>
      <c r="U263" s="3"/>
      <c r="V263" s="3"/>
      <c r="W263" s="3"/>
    </row>
    <row r="264" spans="1:23" ht="14">
      <c r="A264" s="3"/>
      <c r="B264" s="3"/>
      <c r="C264" s="3"/>
      <c r="D264" s="3"/>
      <c r="E264" s="3"/>
      <c r="F264" s="3"/>
      <c r="G264" s="3"/>
      <c r="H264" s="3"/>
      <c r="I264" s="3"/>
      <c r="J264" s="3"/>
      <c r="K264" s="3"/>
      <c r="L264" s="3"/>
      <c r="M264" s="3"/>
      <c r="N264" s="3"/>
      <c r="O264" s="3"/>
      <c r="P264" s="3"/>
      <c r="Q264" s="3"/>
      <c r="R264" s="3"/>
      <c r="S264" s="3"/>
      <c r="T264" s="3"/>
      <c r="U264" s="3"/>
      <c r="V264" s="3"/>
      <c r="W264" s="3"/>
    </row>
    <row r="265" spans="1:23" ht="14">
      <c r="A265" s="3"/>
      <c r="B265" s="3"/>
      <c r="C265" s="3"/>
      <c r="D265" s="3"/>
      <c r="E265" s="3"/>
      <c r="F265" s="3"/>
      <c r="G265" s="3"/>
      <c r="H265" s="3"/>
      <c r="I265" s="3"/>
      <c r="J265" s="3"/>
      <c r="K265" s="3"/>
      <c r="L265" s="3"/>
      <c r="M265" s="3"/>
      <c r="N265" s="3"/>
      <c r="O265" s="3"/>
      <c r="P265" s="3"/>
      <c r="Q265" s="3"/>
      <c r="R265" s="3"/>
      <c r="S265" s="3"/>
      <c r="T265" s="3"/>
      <c r="U265" s="3"/>
      <c r="V265" s="3"/>
      <c r="W265" s="3"/>
    </row>
    <row r="266" spans="1:23" ht="14">
      <c r="A266" s="3"/>
      <c r="B266" s="3"/>
      <c r="C266" s="3"/>
      <c r="D266" s="3"/>
      <c r="E266" s="3"/>
      <c r="F266" s="3"/>
      <c r="G266" s="3"/>
      <c r="H266" s="3"/>
      <c r="I266" s="3"/>
      <c r="J266" s="3"/>
      <c r="K266" s="3"/>
      <c r="L266" s="3"/>
      <c r="M266" s="3"/>
      <c r="N266" s="3"/>
      <c r="O266" s="3"/>
      <c r="P266" s="3"/>
      <c r="Q266" s="3"/>
      <c r="R266" s="3"/>
      <c r="S266" s="3"/>
      <c r="T266" s="3"/>
      <c r="U266" s="3"/>
      <c r="V266" s="3"/>
      <c r="W266" s="3"/>
    </row>
    <row r="267" spans="1:23" ht="14">
      <c r="A267" s="3"/>
      <c r="B267" s="3"/>
      <c r="C267" s="3"/>
      <c r="D267" s="3"/>
      <c r="E267" s="3"/>
      <c r="F267" s="3"/>
      <c r="G267" s="3"/>
      <c r="H267" s="3"/>
      <c r="I267" s="3"/>
      <c r="J267" s="3"/>
      <c r="K267" s="3"/>
      <c r="L267" s="3"/>
      <c r="M267" s="3"/>
      <c r="N267" s="3"/>
      <c r="O267" s="3"/>
      <c r="P267" s="3"/>
      <c r="Q267" s="3"/>
      <c r="R267" s="3"/>
      <c r="S267" s="3"/>
      <c r="T267" s="3"/>
      <c r="U267" s="3"/>
      <c r="V267" s="3"/>
      <c r="W267" s="3"/>
    </row>
    <row r="268" spans="1:23" ht="14">
      <c r="A268" s="3"/>
      <c r="B268" s="3"/>
      <c r="C268" s="3"/>
      <c r="D268" s="3"/>
      <c r="E268" s="3"/>
      <c r="F268" s="3"/>
      <c r="G268" s="3"/>
      <c r="H268" s="3"/>
      <c r="I268" s="3"/>
      <c r="J268" s="3"/>
      <c r="K268" s="3"/>
      <c r="L268" s="3"/>
      <c r="M268" s="3"/>
      <c r="N268" s="3"/>
      <c r="O268" s="3"/>
      <c r="P268" s="3"/>
      <c r="Q268" s="3"/>
      <c r="R268" s="3"/>
      <c r="S268" s="3"/>
      <c r="T268" s="3"/>
      <c r="U268" s="3"/>
      <c r="V268" s="3"/>
      <c r="W268" s="3"/>
    </row>
    <row r="269" spans="1:23" ht="14">
      <c r="A269" s="3"/>
      <c r="B269" s="3"/>
      <c r="C269" s="3"/>
      <c r="D269" s="3"/>
      <c r="E269" s="3"/>
      <c r="F269" s="3"/>
      <c r="G269" s="3"/>
      <c r="H269" s="3"/>
      <c r="I269" s="3"/>
      <c r="J269" s="3"/>
      <c r="K269" s="3"/>
      <c r="L269" s="3"/>
      <c r="M269" s="3"/>
      <c r="N269" s="3"/>
      <c r="O269" s="3"/>
      <c r="P269" s="3"/>
      <c r="Q269" s="3"/>
      <c r="R269" s="3"/>
      <c r="S269" s="3"/>
      <c r="T269" s="3"/>
      <c r="U269" s="3"/>
      <c r="V269" s="3"/>
      <c r="W269" s="3"/>
    </row>
    <row r="270" spans="1:23" ht="14">
      <c r="A270" s="3"/>
      <c r="B270" s="3"/>
      <c r="C270" s="3"/>
      <c r="D270" s="3"/>
      <c r="E270" s="3"/>
      <c r="F270" s="3"/>
      <c r="G270" s="3"/>
      <c r="H270" s="3"/>
      <c r="I270" s="3"/>
      <c r="J270" s="3"/>
      <c r="K270" s="3"/>
      <c r="L270" s="3"/>
      <c r="M270" s="3"/>
      <c r="N270" s="3"/>
      <c r="O270" s="3"/>
      <c r="P270" s="3"/>
      <c r="Q270" s="3"/>
      <c r="R270" s="3"/>
      <c r="S270" s="3"/>
      <c r="T270" s="3"/>
      <c r="U270" s="3"/>
      <c r="V270" s="3"/>
      <c r="W270" s="3"/>
    </row>
    <row r="271" spans="1:23" ht="14">
      <c r="A271" s="3"/>
      <c r="B271" s="3"/>
      <c r="C271" s="3"/>
      <c r="D271" s="3"/>
      <c r="E271" s="3"/>
      <c r="F271" s="3"/>
      <c r="G271" s="3"/>
      <c r="H271" s="3"/>
      <c r="I271" s="3"/>
      <c r="J271" s="3"/>
      <c r="K271" s="3"/>
      <c r="L271" s="3"/>
      <c r="M271" s="3"/>
      <c r="N271" s="3"/>
      <c r="O271" s="3"/>
      <c r="P271" s="3"/>
      <c r="Q271" s="3"/>
      <c r="R271" s="3"/>
      <c r="S271" s="3"/>
      <c r="T271" s="3"/>
      <c r="U271" s="3"/>
      <c r="V271" s="3"/>
      <c r="W271" s="3"/>
    </row>
    <row r="272" spans="1:23" ht="14">
      <c r="A272" s="3"/>
      <c r="B272" s="3"/>
      <c r="C272" s="3"/>
      <c r="D272" s="3"/>
      <c r="E272" s="3"/>
      <c r="F272" s="3"/>
      <c r="G272" s="3"/>
      <c r="H272" s="3"/>
      <c r="I272" s="3"/>
      <c r="J272" s="3"/>
      <c r="K272" s="3"/>
      <c r="L272" s="3"/>
      <c r="M272" s="3"/>
      <c r="N272" s="3"/>
      <c r="O272" s="3"/>
      <c r="P272" s="3"/>
      <c r="Q272" s="3"/>
      <c r="R272" s="3"/>
      <c r="S272" s="3"/>
      <c r="T272" s="3"/>
      <c r="U272" s="3"/>
      <c r="V272" s="3"/>
      <c r="W272" s="3"/>
    </row>
    <row r="273" spans="1:23" ht="14">
      <c r="A273" s="3"/>
      <c r="B273" s="3"/>
      <c r="C273" s="3"/>
      <c r="D273" s="3"/>
      <c r="E273" s="3"/>
      <c r="F273" s="3"/>
      <c r="G273" s="3"/>
      <c r="H273" s="3"/>
      <c r="I273" s="3"/>
      <c r="J273" s="3"/>
      <c r="K273" s="3"/>
      <c r="L273" s="3"/>
      <c r="M273" s="3"/>
      <c r="N273" s="3"/>
      <c r="O273" s="3"/>
      <c r="P273" s="3"/>
      <c r="Q273" s="3"/>
      <c r="R273" s="3"/>
      <c r="S273" s="3"/>
      <c r="T273" s="3"/>
      <c r="U273" s="3"/>
      <c r="V273" s="3"/>
      <c r="W273" s="3"/>
    </row>
    <row r="274" spans="1:23" ht="14">
      <c r="A274" s="3"/>
      <c r="B274" s="3"/>
      <c r="C274" s="3"/>
      <c r="D274" s="3"/>
      <c r="E274" s="3"/>
      <c r="F274" s="3"/>
      <c r="G274" s="3"/>
      <c r="H274" s="3"/>
      <c r="I274" s="3"/>
      <c r="J274" s="3"/>
      <c r="K274" s="3"/>
      <c r="L274" s="3"/>
      <c r="M274" s="3"/>
      <c r="N274" s="3"/>
      <c r="O274" s="3"/>
      <c r="P274" s="3"/>
      <c r="Q274" s="3"/>
      <c r="R274" s="3"/>
      <c r="S274" s="3"/>
      <c r="T274" s="3"/>
      <c r="U274" s="3"/>
      <c r="V274" s="3"/>
      <c r="W274" s="3"/>
    </row>
    <row r="275" spans="1:23" ht="14">
      <c r="A275" s="3"/>
      <c r="B275" s="3"/>
      <c r="C275" s="3"/>
      <c r="D275" s="3"/>
      <c r="E275" s="3"/>
      <c r="F275" s="3"/>
      <c r="G275" s="3"/>
      <c r="H275" s="3"/>
      <c r="I275" s="3"/>
      <c r="J275" s="3"/>
      <c r="K275" s="3"/>
      <c r="L275" s="3"/>
      <c r="M275" s="3"/>
      <c r="N275" s="3"/>
      <c r="O275" s="3"/>
      <c r="P275" s="3"/>
      <c r="Q275" s="3"/>
      <c r="R275" s="3"/>
      <c r="S275" s="3"/>
      <c r="T275" s="3"/>
      <c r="U275" s="3"/>
      <c r="V275" s="3"/>
      <c r="W275" s="3"/>
    </row>
    <row r="276" spans="1:23" ht="14">
      <c r="A276" s="3"/>
      <c r="B276" s="3"/>
      <c r="C276" s="3"/>
      <c r="D276" s="3"/>
      <c r="E276" s="3"/>
      <c r="F276" s="3"/>
      <c r="G276" s="3"/>
      <c r="H276" s="3"/>
      <c r="I276" s="3"/>
      <c r="J276" s="3"/>
      <c r="K276" s="3"/>
      <c r="L276" s="3"/>
      <c r="M276" s="3"/>
      <c r="N276" s="3"/>
      <c r="O276" s="3"/>
      <c r="P276" s="3"/>
      <c r="Q276" s="3"/>
      <c r="R276" s="3"/>
      <c r="S276" s="3"/>
      <c r="T276" s="3"/>
      <c r="U276" s="3"/>
      <c r="V276" s="3"/>
      <c r="W276" s="3"/>
    </row>
    <row r="277" spans="1:23" ht="14">
      <c r="A277" s="3"/>
      <c r="B277" s="3"/>
      <c r="C277" s="3"/>
      <c r="D277" s="3"/>
      <c r="E277" s="3"/>
      <c r="F277" s="3"/>
      <c r="G277" s="3"/>
      <c r="H277" s="3"/>
      <c r="I277" s="3"/>
      <c r="J277" s="3"/>
      <c r="K277" s="3"/>
      <c r="L277" s="3"/>
      <c r="M277" s="3"/>
      <c r="N277" s="3"/>
      <c r="O277" s="3"/>
      <c r="P277" s="3"/>
      <c r="Q277" s="3"/>
      <c r="R277" s="3"/>
      <c r="S277" s="3"/>
      <c r="T277" s="3"/>
      <c r="U277" s="3"/>
      <c r="V277" s="3"/>
      <c r="W277" s="3"/>
    </row>
    <row r="278" spans="1:23" ht="14">
      <c r="A278" s="3"/>
      <c r="B278" s="3"/>
      <c r="C278" s="3"/>
      <c r="D278" s="3"/>
      <c r="E278" s="3"/>
      <c r="F278" s="3"/>
      <c r="G278" s="3"/>
      <c r="H278" s="3"/>
      <c r="I278" s="3"/>
      <c r="J278" s="3"/>
      <c r="K278" s="3"/>
      <c r="L278" s="3"/>
      <c r="M278" s="3"/>
      <c r="N278" s="3"/>
      <c r="O278" s="3"/>
      <c r="P278" s="3"/>
      <c r="Q278" s="3"/>
      <c r="R278" s="3"/>
      <c r="S278" s="3"/>
      <c r="T278" s="3"/>
      <c r="U278" s="3"/>
      <c r="V278" s="3"/>
      <c r="W278" s="3"/>
    </row>
    <row r="279" spans="1:23" ht="14">
      <c r="A279" s="3"/>
      <c r="B279" s="3"/>
      <c r="C279" s="3"/>
      <c r="D279" s="3"/>
      <c r="E279" s="3"/>
      <c r="F279" s="3"/>
      <c r="G279" s="3"/>
      <c r="H279" s="3"/>
      <c r="I279" s="3"/>
      <c r="J279" s="3"/>
      <c r="K279" s="3"/>
      <c r="L279" s="3"/>
      <c r="M279" s="3"/>
      <c r="N279" s="3"/>
      <c r="O279" s="3"/>
      <c r="P279" s="3"/>
      <c r="Q279" s="3"/>
      <c r="R279" s="3"/>
      <c r="S279" s="3"/>
      <c r="T279" s="3"/>
      <c r="U279" s="3"/>
      <c r="V279" s="3"/>
      <c r="W279" s="3"/>
    </row>
    <row r="280" spans="1:23" ht="14">
      <c r="A280" s="3"/>
      <c r="B280" s="3"/>
      <c r="C280" s="3"/>
      <c r="D280" s="3"/>
      <c r="E280" s="3"/>
      <c r="F280" s="3"/>
      <c r="G280" s="3"/>
      <c r="H280" s="3"/>
      <c r="I280" s="3"/>
      <c r="J280" s="3"/>
      <c r="K280" s="3"/>
      <c r="L280" s="3"/>
      <c r="M280" s="3"/>
      <c r="N280" s="3"/>
      <c r="O280" s="3"/>
      <c r="P280" s="3"/>
      <c r="Q280" s="3"/>
      <c r="R280" s="3"/>
      <c r="S280" s="3"/>
      <c r="T280" s="3"/>
      <c r="U280" s="3"/>
      <c r="V280" s="3"/>
      <c r="W280" s="3"/>
    </row>
    <row r="281" spans="1:23" ht="14">
      <c r="A281" s="3"/>
      <c r="B281" s="3"/>
      <c r="C281" s="3"/>
      <c r="D281" s="3"/>
      <c r="E281" s="3"/>
      <c r="F281" s="3"/>
      <c r="G281" s="3"/>
      <c r="H281" s="3"/>
      <c r="I281" s="3"/>
      <c r="J281" s="3"/>
      <c r="K281" s="3"/>
      <c r="L281" s="3"/>
      <c r="M281" s="3"/>
      <c r="N281" s="3"/>
      <c r="O281" s="3"/>
      <c r="P281" s="3"/>
      <c r="Q281" s="3"/>
      <c r="R281" s="3"/>
      <c r="S281" s="3"/>
      <c r="T281" s="3"/>
      <c r="U281" s="3"/>
      <c r="V281" s="3"/>
      <c r="W281" s="3"/>
    </row>
    <row r="282" spans="1:23" ht="14">
      <c r="A282" s="3"/>
      <c r="B282" s="3"/>
      <c r="C282" s="3"/>
      <c r="D282" s="3"/>
      <c r="E282" s="3"/>
      <c r="F282" s="3"/>
      <c r="G282" s="3"/>
      <c r="H282" s="3"/>
      <c r="I282" s="3"/>
      <c r="J282" s="3"/>
      <c r="K282" s="3"/>
      <c r="L282" s="3"/>
      <c r="M282" s="3"/>
      <c r="N282" s="3"/>
      <c r="O282" s="3"/>
      <c r="P282" s="3"/>
      <c r="Q282" s="3"/>
      <c r="R282" s="3"/>
      <c r="S282" s="3"/>
      <c r="T282" s="3"/>
      <c r="U282" s="3"/>
      <c r="V282" s="3"/>
      <c r="W282" s="3"/>
    </row>
    <row r="283" spans="1:23" ht="14">
      <c r="A283" s="3"/>
      <c r="B283" s="3"/>
      <c r="C283" s="3"/>
      <c r="D283" s="3"/>
      <c r="E283" s="3"/>
      <c r="F283" s="3"/>
      <c r="G283" s="3"/>
      <c r="H283" s="3"/>
      <c r="I283" s="3"/>
      <c r="J283" s="3"/>
      <c r="K283" s="3"/>
      <c r="L283" s="3"/>
      <c r="M283" s="3"/>
      <c r="N283" s="3"/>
      <c r="O283" s="3"/>
      <c r="P283" s="3"/>
      <c r="Q283" s="3"/>
      <c r="R283" s="3"/>
      <c r="S283" s="3"/>
      <c r="T283" s="3"/>
      <c r="U283" s="3"/>
      <c r="V283" s="3"/>
      <c r="W283" s="3"/>
    </row>
    <row r="284" spans="1:23" ht="14">
      <c r="A284" s="3"/>
      <c r="B284" s="3"/>
      <c r="C284" s="3"/>
      <c r="D284" s="3"/>
      <c r="E284" s="3"/>
      <c r="F284" s="3"/>
      <c r="G284" s="3"/>
      <c r="H284" s="3"/>
      <c r="I284" s="3"/>
      <c r="J284" s="3"/>
      <c r="K284" s="3"/>
      <c r="L284" s="3"/>
      <c r="M284" s="3"/>
      <c r="N284" s="3"/>
      <c r="O284" s="3"/>
      <c r="P284" s="3"/>
      <c r="Q284" s="3"/>
      <c r="R284" s="3"/>
      <c r="S284" s="3"/>
      <c r="T284" s="3"/>
      <c r="U284" s="3"/>
      <c r="V284" s="3"/>
      <c r="W284" s="3"/>
    </row>
    <row r="285" spans="1:23" ht="14">
      <c r="A285" s="3"/>
      <c r="B285" s="3"/>
      <c r="C285" s="3"/>
      <c r="D285" s="3"/>
      <c r="E285" s="3"/>
      <c r="F285" s="3"/>
      <c r="G285" s="3"/>
      <c r="H285" s="3"/>
      <c r="I285" s="3"/>
      <c r="J285" s="3"/>
      <c r="K285" s="3"/>
      <c r="L285" s="3"/>
      <c r="M285" s="3"/>
      <c r="N285" s="3"/>
      <c r="O285" s="3"/>
      <c r="P285" s="3"/>
      <c r="Q285" s="3"/>
      <c r="R285" s="3"/>
      <c r="S285" s="3"/>
      <c r="T285" s="3"/>
      <c r="U285" s="3"/>
      <c r="V285" s="3"/>
      <c r="W285" s="3"/>
    </row>
    <row r="286" spans="1:23" ht="14">
      <c r="A286" s="3"/>
      <c r="B286" s="3"/>
      <c r="C286" s="3"/>
      <c r="D286" s="3"/>
      <c r="E286" s="3"/>
      <c r="F286" s="3"/>
      <c r="G286" s="3"/>
      <c r="H286" s="3"/>
      <c r="I286" s="3"/>
      <c r="J286" s="3"/>
      <c r="K286" s="3"/>
      <c r="L286" s="3"/>
      <c r="M286" s="3"/>
      <c r="N286" s="3"/>
      <c r="O286" s="3"/>
      <c r="P286" s="3"/>
      <c r="Q286" s="3"/>
      <c r="R286" s="3"/>
      <c r="S286" s="3"/>
      <c r="T286" s="3"/>
      <c r="U286" s="3"/>
      <c r="V286" s="3"/>
      <c r="W286" s="3"/>
    </row>
    <row r="287" spans="1:23" ht="14">
      <c r="A287" s="3"/>
      <c r="B287" s="3"/>
      <c r="C287" s="3"/>
      <c r="D287" s="3"/>
      <c r="E287" s="3"/>
      <c r="F287" s="3"/>
      <c r="G287" s="3"/>
      <c r="H287" s="3"/>
      <c r="I287" s="3"/>
      <c r="J287" s="3"/>
      <c r="K287" s="3"/>
      <c r="L287" s="3"/>
      <c r="M287" s="3"/>
      <c r="N287" s="3"/>
      <c r="O287" s="3"/>
      <c r="P287" s="3"/>
      <c r="Q287" s="3"/>
      <c r="R287" s="3"/>
      <c r="S287" s="3"/>
      <c r="T287" s="3"/>
      <c r="U287" s="3"/>
      <c r="V287" s="3"/>
      <c r="W287" s="3"/>
    </row>
    <row r="288" spans="1:23" ht="14">
      <c r="A288" s="3"/>
      <c r="B288" s="3"/>
      <c r="C288" s="3"/>
      <c r="D288" s="3"/>
      <c r="E288" s="3"/>
      <c r="F288" s="3"/>
      <c r="G288" s="3"/>
      <c r="H288" s="3"/>
      <c r="I288" s="3"/>
      <c r="J288" s="3"/>
      <c r="K288" s="3"/>
      <c r="L288" s="3"/>
      <c r="M288" s="3"/>
      <c r="N288" s="3"/>
      <c r="O288" s="3"/>
      <c r="P288" s="3"/>
      <c r="Q288" s="3"/>
      <c r="R288" s="3"/>
      <c r="S288" s="3"/>
      <c r="T288" s="3"/>
      <c r="U288" s="3"/>
      <c r="V288" s="3"/>
      <c r="W288" s="3"/>
    </row>
    <row r="289" spans="1:23" ht="14">
      <c r="A289" s="3"/>
      <c r="B289" s="3"/>
      <c r="C289" s="3"/>
      <c r="D289" s="3"/>
      <c r="E289" s="3"/>
      <c r="F289" s="3"/>
      <c r="G289" s="3"/>
      <c r="H289" s="3"/>
      <c r="I289" s="3"/>
      <c r="J289" s="3"/>
      <c r="K289" s="3"/>
      <c r="L289" s="3"/>
      <c r="M289" s="3"/>
      <c r="N289" s="3"/>
      <c r="O289" s="3"/>
      <c r="P289" s="3"/>
      <c r="Q289" s="3"/>
      <c r="R289" s="3"/>
      <c r="S289" s="3"/>
      <c r="T289" s="3"/>
      <c r="U289" s="3"/>
      <c r="V289" s="3"/>
      <c r="W289" s="3"/>
    </row>
    <row r="290" spans="1:23" ht="14">
      <c r="A290" s="3"/>
      <c r="B290" s="3"/>
      <c r="C290" s="3"/>
      <c r="D290" s="3"/>
      <c r="E290" s="3"/>
      <c r="F290" s="3"/>
      <c r="G290" s="3"/>
      <c r="H290" s="3"/>
      <c r="I290" s="3"/>
      <c r="J290" s="3"/>
      <c r="K290" s="3"/>
      <c r="L290" s="3"/>
      <c r="M290" s="3"/>
      <c r="N290" s="3"/>
      <c r="O290" s="3"/>
      <c r="P290" s="3"/>
      <c r="Q290" s="3"/>
      <c r="R290" s="3"/>
      <c r="S290" s="3"/>
      <c r="T290" s="3"/>
      <c r="U290" s="3"/>
      <c r="V290" s="3"/>
      <c r="W290" s="3"/>
    </row>
    <row r="291" spans="1:23" ht="14">
      <c r="A291" s="3"/>
      <c r="B291" s="3"/>
      <c r="C291" s="3"/>
      <c r="D291" s="3"/>
      <c r="E291" s="3"/>
      <c r="F291" s="3"/>
      <c r="G291" s="3"/>
      <c r="H291" s="3"/>
      <c r="I291" s="3"/>
      <c r="J291" s="3"/>
      <c r="K291" s="3"/>
      <c r="L291" s="3"/>
      <c r="M291" s="3"/>
      <c r="N291" s="3"/>
      <c r="O291" s="3"/>
      <c r="P291" s="3"/>
      <c r="Q291" s="3"/>
      <c r="R291" s="3"/>
      <c r="S291" s="3"/>
      <c r="T291" s="3"/>
      <c r="U291" s="3"/>
      <c r="V291" s="3"/>
      <c r="W291" s="3"/>
    </row>
    <row r="292" spans="1:23" ht="14">
      <c r="A292" s="3"/>
      <c r="B292" s="3"/>
      <c r="C292" s="3"/>
      <c r="D292" s="3"/>
      <c r="E292" s="3"/>
      <c r="F292" s="3"/>
      <c r="G292" s="3"/>
      <c r="H292" s="3"/>
      <c r="I292" s="3"/>
      <c r="J292" s="3"/>
      <c r="K292" s="3"/>
      <c r="L292" s="3"/>
      <c r="M292" s="3"/>
      <c r="N292" s="3"/>
      <c r="O292" s="3"/>
      <c r="P292" s="3"/>
      <c r="Q292" s="3"/>
      <c r="R292" s="3"/>
      <c r="S292" s="3"/>
      <c r="T292" s="3"/>
      <c r="U292" s="3"/>
      <c r="V292" s="3"/>
      <c r="W292" s="3"/>
    </row>
    <row r="293" spans="1:23" ht="14">
      <c r="A293" s="3"/>
      <c r="B293" s="3"/>
      <c r="C293" s="3"/>
      <c r="D293" s="3"/>
      <c r="E293" s="3"/>
      <c r="F293" s="3"/>
      <c r="G293" s="3"/>
      <c r="H293" s="3"/>
      <c r="I293" s="3"/>
      <c r="J293" s="3"/>
      <c r="K293" s="3"/>
      <c r="L293" s="3"/>
      <c r="M293" s="3"/>
      <c r="N293" s="3"/>
      <c r="O293" s="3"/>
      <c r="P293" s="3"/>
      <c r="Q293" s="3"/>
      <c r="R293" s="3"/>
      <c r="S293" s="3"/>
      <c r="T293" s="3"/>
      <c r="U293" s="3"/>
      <c r="V293" s="3"/>
      <c r="W293" s="3"/>
    </row>
    <row r="294" spans="1:23" ht="14">
      <c r="A294" s="3"/>
      <c r="B294" s="3"/>
      <c r="C294" s="3"/>
      <c r="D294" s="3"/>
      <c r="E294" s="3"/>
      <c r="F294" s="3"/>
      <c r="G294" s="3"/>
      <c r="H294" s="3"/>
      <c r="I294" s="3"/>
      <c r="J294" s="3"/>
      <c r="K294" s="3"/>
      <c r="L294" s="3"/>
      <c r="M294" s="3"/>
      <c r="N294" s="3"/>
      <c r="O294" s="3"/>
      <c r="P294" s="3"/>
      <c r="Q294" s="3"/>
      <c r="R294" s="3"/>
      <c r="S294" s="3"/>
      <c r="T294" s="3"/>
      <c r="U294" s="3"/>
      <c r="V294" s="3"/>
      <c r="W294" s="3"/>
    </row>
    <row r="295" spans="1:23" ht="14">
      <c r="A295" s="3"/>
      <c r="B295" s="3"/>
      <c r="C295" s="3"/>
      <c r="D295" s="3"/>
      <c r="E295" s="3"/>
      <c r="F295" s="3"/>
      <c r="G295" s="3"/>
      <c r="H295" s="3"/>
      <c r="I295" s="3"/>
      <c r="J295" s="3"/>
      <c r="K295" s="3"/>
      <c r="L295" s="3"/>
      <c r="M295" s="3"/>
      <c r="N295" s="3"/>
      <c r="O295" s="3"/>
      <c r="P295" s="3"/>
      <c r="Q295" s="3"/>
      <c r="R295" s="3"/>
      <c r="S295" s="3"/>
      <c r="T295" s="3"/>
      <c r="U295" s="3"/>
      <c r="V295" s="3"/>
      <c r="W295" s="3"/>
    </row>
    <row r="296" spans="1:23" ht="14">
      <c r="A296" s="3"/>
      <c r="B296" s="3"/>
      <c r="C296" s="3"/>
      <c r="D296" s="3"/>
      <c r="E296" s="3"/>
      <c r="F296" s="3"/>
      <c r="G296" s="3"/>
      <c r="H296" s="3"/>
      <c r="I296" s="3"/>
      <c r="J296" s="3"/>
      <c r="K296" s="3"/>
      <c r="L296" s="3"/>
      <c r="M296" s="3"/>
      <c r="N296" s="3"/>
      <c r="O296" s="3"/>
      <c r="P296" s="3"/>
      <c r="Q296" s="3"/>
      <c r="R296" s="3"/>
      <c r="S296" s="3"/>
      <c r="T296" s="3"/>
      <c r="U296" s="3"/>
      <c r="V296" s="3"/>
      <c r="W296" s="3"/>
    </row>
    <row r="297" spans="1:23" ht="14">
      <c r="A297" s="3"/>
      <c r="B297" s="3"/>
      <c r="C297" s="3"/>
      <c r="D297" s="3"/>
      <c r="E297" s="3"/>
      <c r="F297" s="3"/>
      <c r="G297" s="3"/>
      <c r="H297" s="3"/>
      <c r="I297" s="3"/>
      <c r="J297" s="3"/>
      <c r="K297" s="3"/>
      <c r="L297" s="3"/>
      <c r="M297" s="3"/>
      <c r="N297" s="3"/>
      <c r="O297" s="3"/>
      <c r="P297" s="3"/>
      <c r="Q297" s="3"/>
      <c r="R297" s="3"/>
      <c r="S297" s="3"/>
      <c r="T297" s="3"/>
      <c r="U297" s="3"/>
      <c r="V297" s="3"/>
      <c r="W297" s="3"/>
    </row>
    <row r="298" spans="1:23" ht="14">
      <c r="A298" s="3"/>
      <c r="B298" s="3"/>
      <c r="C298" s="3"/>
      <c r="D298" s="3"/>
      <c r="E298" s="3"/>
      <c r="F298" s="3"/>
      <c r="G298" s="3"/>
      <c r="H298" s="3"/>
      <c r="I298" s="3"/>
      <c r="J298" s="3"/>
      <c r="K298" s="3"/>
      <c r="L298" s="3"/>
      <c r="M298" s="3"/>
      <c r="N298" s="3"/>
      <c r="O298" s="3"/>
      <c r="P298" s="3"/>
      <c r="Q298" s="3"/>
      <c r="R298" s="3"/>
      <c r="S298" s="3"/>
      <c r="T298" s="3"/>
      <c r="U298" s="3"/>
      <c r="V298" s="3"/>
      <c r="W298" s="3"/>
    </row>
    <row r="299" spans="1:23" ht="14">
      <c r="A299" s="3"/>
      <c r="B299" s="3"/>
      <c r="C299" s="3"/>
      <c r="D299" s="3"/>
      <c r="E299" s="3"/>
      <c r="F299" s="3"/>
      <c r="G299" s="3"/>
      <c r="H299" s="3"/>
      <c r="I299" s="3"/>
      <c r="J299" s="3"/>
      <c r="K299" s="3"/>
      <c r="L299" s="3"/>
      <c r="M299" s="3"/>
      <c r="N299" s="3"/>
      <c r="O299" s="3"/>
      <c r="P299" s="3"/>
      <c r="Q299" s="3"/>
      <c r="R299" s="3"/>
      <c r="S299" s="3"/>
      <c r="T299" s="3"/>
      <c r="U299" s="3"/>
      <c r="V299" s="3"/>
      <c r="W299" s="3"/>
    </row>
    <row r="300" spans="1:23" ht="14">
      <c r="A300" s="3"/>
      <c r="B300" s="3"/>
      <c r="C300" s="3"/>
      <c r="D300" s="3"/>
      <c r="E300" s="3"/>
      <c r="F300" s="3"/>
      <c r="G300" s="3"/>
      <c r="H300" s="3"/>
      <c r="I300" s="3"/>
      <c r="J300" s="3"/>
      <c r="K300" s="3"/>
      <c r="L300" s="3"/>
      <c r="M300" s="3"/>
      <c r="N300" s="3"/>
      <c r="O300" s="3"/>
      <c r="P300" s="3"/>
      <c r="Q300" s="3"/>
      <c r="R300" s="3"/>
      <c r="S300" s="3"/>
      <c r="T300" s="3"/>
      <c r="U300" s="3"/>
      <c r="V300" s="3"/>
      <c r="W300" s="3"/>
    </row>
    <row r="301" spans="1:23" ht="14">
      <c r="A301" s="3"/>
      <c r="B301" s="3"/>
      <c r="C301" s="3"/>
      <c r="D301" s="3"/>
      <c r="E301" s="3"/>
      <c r="F301" s="3"/>
      <c r="G301" s="3"/>
      <c r="H301" s="3"/>
      <c r="I301" s="3"/>
      <c r="J301" s="3"/>
      <c r="K301" s="3"/>
      <c r="L301" s="3"/>
      <c r="M301" s="3"/>
      <c r="N301" s="3"/>
      <c r="O301" s="3"/>
      <c r="P301" s="3"/>
      <c r="Q301" s="3"/>
      <c r="R301" s="3"/>
      <c r="S301" s="3"/>
      <c r="T301" s="3"/>
      <c r="U301" s="3"/>
      <c r="V301" s="3"/>
      <c r="W301" s="3"/>
    </row>
    <row r="302" spans="1:23" ht="14">
      <c r="A302" s="3"/>
      <c r="B302" s="3"/>
      <c r="C302" s="3"/>
      <c r="D302" s="3"/>
      <c r="E302" s="3"/>
      <c r="F302" s="3"/>
      <c r="G302" s="3"/>
      <c r="H302" s="3"/>
      <c r="I302" s="3"/>
      <c r="J302" s="3"/>
      <c r="K302" s="3"/>
      <c r="L302" s="3"/>
      <c r="M302" s="3"/>
      <c r="N302" s="3"/>
      <c r="O302" s="3"/>
      <c r="P302" s="3"/>
      <c r="Q302" s="3"/>
      <c r="R302" s="3"/>
      <c r="S302" s="3"/>
      <c r="T302" s="3"/>
      <c r="U302" s="3"/>
      <c r="V302" s="3"/>
      <c r="W302" s="3"/>
    </row>
    <row r="303" spans="1:23" ht="14">
      <c r="A303" s="3"/>
      <c r="B303" s="3"/>
      <c r="C303" s="3"/>
      <c r="D303" s="3"/>
      <c r="E303" s="3"/>
      <c r="F303" s="3"/>
      <c r="G303" s="3"/>
      <c r="H303" s="3"/>
      <c r="I303" s="3"/>
      <c r="J303" s="3"/>
      <c r="K303" s="3"/>
      <c r="L303" s="3"/>
      <c r="M303" s="3"/>
      <c r="N303" s="3"/>
      <c r="O303" s="3"/>
      <c r="P303" s="3"/>
      <c r="Q303" s="3"/>
      <c r="R303" s="3"/>
      <c r="S303" s="3"/>
      <c r="T303" s="3"/>
      <c r="U303" s="3"/>
      <c r="V303" s="3"/>
      <c r="W303" s="3"/>
    </row>
    <row r="304" spans="1:23" ht="14">
      <c r="A304" s="3"/>
      <c r="B304" s="3"/>
      <c r="C304" s="3"/>
      <c r="D304" s="3"/>
      <c r="E304" s="3"/>
      <c r="F304" s="3"/>
      <c r="G304" s="3"/>
      <c r="H304" s="3"/>
      <c r="I304" s="3"/>
      <c r="J304" s="3"/>
      <c r="K304" s="3"/>
      <c r="L304" s="3"/>
      <c r="M304" s="3"/>
      <c r="N304" s="3"/>
      <c r="O304" s="3"/>
      <c r="P304" s="3"/>
      <c r="Q304" s="3"/>
      <c r="R304" s="3"/>
      <c r="S304" s="3"/>
      <c r="T304" s="3"/>
      <c r="U304" s="3"/>
      <c r="V304" s="3"/>
      <c r="W304" s="3"/>
    </row>
    <row r="305" spans="1:23" ht="14">
      <c r="A305" s="3"/>
      <c r="B305" s="3"/>
      <c r="C305" s="3"/>
      <c r="D305" s="3"/>
      <c r="E305" s="3"/>
      <c r="F305" s="3"/>
      <c r="G305" s="3"/>
      <c r="H305" s="3"/>
      <c r="I305" s="3"/>
      <c r="J305" s="3"/>
      <c r="K305" s="3"/>
      <c r="L305" s="3"/>
      <c r="M305" s="3"/>
      <c r="N305" s="3"/>
      <c r="O305" s="3"/>
      <c r="P305" s="3"/>
      <c r="Q305" s="3"/>
      <c r="R305" s="3"/>
      <c r="S305" s="3"/>
      <c r="T305" s="3"/>
      <c r="U305" s="3"/>
      <c r="V305" s="3"/>
      <c r="W305" s="3"/>
    </row>
    <row r="306" spans="1:23" ht="14">
      <c r="A306" s="3"/>
      <c r="B306" s="3"/>
      <c r="C306" s="3"/>
      <c r="D306" s="3"/>
      <c r="E306" s="3"/>
      <c r="F306" s="3"/>
      <c r="G306" s="3"/>
      <c r="H306" s="3"/>
      <c r="I306" s="3"/>
      <c r="J306" s="3"/>
      <c r="K306" s="3"/>
      <c r="L306" s="3"/>
      <c r="M306" s="3"/>
      <c r="N306" s="3"/>
      <c r="O306" s="3"/>
      <c r="P306" s="3"/>
      <c r="Q306" s="3"/>
      <c r="R306" s="3"/>
      <c r="S306" s="3"/>
      <c r="T306" s="3"/>
      <c r="U306" s="3"/>
      <c r="V306" s="3"/>
      <c r="W306" s="3"/>
    </row>
    <row r="307" spans="1:23" ht="14">
      <c r="A307" s="3"/>
      <c r="B307" s="3"/>
      <c r="C307" s="3"/>
      <c r="D307" s="3"/>
      <c r="E307" s="3"/>
      <c r="F307" s="3"/>
      <c r="G307" s="3"/>
      <c r="H307" s="3"/>
      <c r="I307" s="3"/>
      <c r="J307" s="3"/>
      <c r="K307" s="3"/>
      <c r="L307" s="3"/>
      <c r="M307" s="3"/>
      <c r="N307" s="3"/>
      <c r="O307" s="3"/>
      <c r="P307" s="3"/>
      <c r="Q307" s="3"/>
      <c r="R307" s="3"/>
      <c r="S307" s="3"/>
      <c r="T307" s="3"/>
      <c r="U307" s="3"/>
      <c r="V307" s="3"/>
      <c r="W307" s="3"/>
    </row>
    <row r="308" spans="1:23" ht="14">
      <c r="A308" s="3"/>
      <c r="B308" s="3"/>
      <c r="C308" s="3"/>
      <c r="D308" s="3"/>
      <c r="E308" s="3"/>
      <c r="F308" s="3"/>
      <c r="G308" s="3"/>
      <c r="H308" s="3"/>
      <c r="I308" s="3"/>
      <c r="J308" s="3"/>
      <c r="K308" s="3"/>
      <c r="L308" s="3"/>
      <c r="M308" s="3"/>
      <c r="N308" s="3"/>
      <c r="O308" s="3"/>
      <c r="P308" s="3"/>
      <c r="Q308" s="3"/>
      <c r="R308" s="3"/>
      <c r="S308" s="3"/>
      <c r="T308" s="3"/>
      <c r="U308" s="3"/>
      <c r="V308" s="3"/>
      <c r="W308" s="3"/>
    </row>
    <row r="309" spans="1:23" ht="14">
      <c r="A309" s="3"/>
      <c r="B309" s="3"/>
      <c r="C309" s="3"/>
      <c r="D309" s="3"/>
      <c r="E309" s="3"/>
      <c r="F309" s="3"/>
      <c r="G309" s="3"/>
      <c r="H309" s="3"/>
      <c r="I309" s="3"/>
      <c r="J309" s="3"/>
      <c r="K309" s="3"/>
      <c r="L309" s="3"/>
      <c r="M309" s="3"/>
      <c r="N309" s="3"/>
      <c r="O309" s="3"/>
      <c r="P309" s="3"/>
      <c r="Q309" s="3"/>
      <c r="R309" s="3"/>
      <c r="S309" s="3"/>
      <c r="T309" s="3"/>
      <c r="U309" s="3"/>
      <c r="V309" s="3"/>
      <c r="W309" s="3"/>
    </row>
    <row r="310" spans="1:23" ht="14">
      <c r="A310" s="3"/>
      <c r="B310" s="3"/>
      <c r="C310" s="3"/>
      <c r="D310" s="3"/>
      <c r="E310" s="3"/>
      <c r="F310" s="3"/>
      <c r="G310" s="3"/>
      <c r="H310" s="3"/>
      <c r="I310" s="3"/>
      <c r="J310" s="3"/>
      <c r="K310" s="3"/>
      <c r="L310" s="3"/>
      <c r="M310" s="3"/>
      <c r="N310" s="3"/>
      <c r="O310" s="3"/>
      <c r="P310" s="3"/>
      <c r="Q310" s="3"/>
      <c r="R310" s="3"/>
      <c r="S310" s="3"/>
      <c r="T310" s="3"/>
      <c r="U310" s="3"/>
      <c r="V310" s="3"/>
      <c r="W310" s="3"/>
    </row>
    <row r="311" spans="1:23" ht="14">
      <c r="A311" s="3"/>
      <c r="B311" s="3"/>
      <c r="C311" s="3"/>
      <c r="D311" s="3"/>
      <c r="E311" s="3"/>
      <c r="F311" s="3"/>
      <c r="G311" s="3"/>
      <c r="H311" s="3"/>
      <c r="I311" s="3"/>
      <c r="J311" s="3"/>
      <c r="K311" s="3"/>
      <c r="L311" s="3"/>
      <c r="M311" s="3"/>
      <c r="N311" s="3"/>
      <c r="O311" s="3"/>
      <c r="P311" s="3"/>
      <c r="Q311" s="3"/>
      <c r="R311" s="3"/>
      <c r="S311" s="3"/>
      <c r="T311" s="3"/>
      <c r="U311" s="3"/>
      <c r="V311" s="3"/>
      <c r="W311" s="3"/>
    </row>
    <row r="312" spans="1:23" ht="14">
      <c r="A312" s="3"/>
      <c r="B312" s="3"/>
      <c r="C312" s="3"/>
      <c r="D312" s="3"/>
      <c r="E312" s="3"/>
      <c r="F312" s="3"/>
      <c r="G312" s="3"/>
      <c r="H312" s="3"/>
      <c r="I312" s="3"/>
      <c r="J312" s="3"/>
      <c r="K312" s="3"/>
      <c r="L312" s="3"/>
      <c r="M312" s="3"/>
      <c r="N312" s="3"/>
      <c r="O312" s="3"/>
      <c r="P312" s="3"/>
      <c r="Q312" s="3"/>
      <c r="R312" s="3"/>
      <c r="S312" s="3"/>
      <c r="T312" s="3"/>
      <c r="U312" s="3"/>
      <c r="V312" s="3"/>
      <c r="W312" s="3"/>
    </row>
    <row r="313" spans="1:23" ht="14">
      <c r="A313" s="3"/>
      <c r="B313" s="3"/>
      <c r="C313" s="3"/>
      <c r="D313" s="3"/>
      <c r="E313" s="3"/>
      <c r="F313" s="3"/>
      <c r="G313" s="3"/>
      <c r="H313" s="3"/>
      <c r="I313" s="3"/>
      <c r="J313" s="3"/>
      <c r="K313" s="3"/>
      <c r="L313" s="3"/>
      <c r="M313" s="3"/>
      <c r="N313" s="3"/>
      <c r="O313" s="3"/>
      <c r="P313" s="3"/>
      <c r="Q313" s="3"/>
      <c r="R313" s="3"/>
      <c r="S313" s="3"/>
      <c r="T313" s="3"/>
      <c r="U313" s="3"/>
      <c r="V313" s="3"/>
      <c r="W313" s="3"/>
    </row>
    <row r="314" spans="1:23" ht="14">
      <c r="A314" s="3"/>
      <c r="B314" s="3"/>
      <c r="C314" s="3"/>
      <c r="D314" s="3"/>
      <c r="E314" s="3"/>
      <c r="F314" s="3"/>
      <c r="G314" s="3"/>
      <c r="H314" s="3"/>
      <c r="I314" s="3"/>
      <c r="J314" s="3"/>
      <c r="K314" s="3"/>
      <c r="L314" s="3"/>
      <c r="M314" s="3"/>
      <c r="N314" s="3"/>
      <c r="O314" s="3"/>
      <c r="P314" s="3"/>
      <c r="Q314" s="3"/>
      <c r="R314" s="3"/>
      <c r="S314" s="3"/>
      <c r="T314" s="3"/>
      <c r="U314" s="3"/>
      <c r="V314" s="3"/>
      <c r="W314" s="3"/>
    </row>
    <row r="315" spans="1:23" ht="14">
      <c r="A315" s="3"/>
      <c r="B315" s="3"/>
      <c r="C315" s="3"/>
      <c r="D315" s="3"/>
      <c r="E315" s="3"/>
      <c r="F315" s="3"/>
      <c r="G315" s="3"/>
      <c r="H315" s="3"/>
      <c r="I315" s="3"/>
      <c r="J315" s="3"/>
      <c r="K315" s="3"/>
      <c r="L315" s="3"/>
      <c r="M315" s="3"/>
      <c r="N315" s="3"/>
      <c r="O315" s="3"/>
      <c r="P315" s="3"/>
      <c r="Q315" s="3"/>
      <c r="R315" s="3"/>
      <c r="S315" s="3"/>
      <c r="T315" s="3"/>
      <c r="U315" s="3"/>
      <c r="V315" s="3"/>
      <c r="W315" s="3"/>
    </row>
    <row r="316" spans="1:23" ht="14">
      <c r="A316" s="3"/>
      <c r="B316" s="3"/>
      <c r="C316" s="3"/>
      <c r="D316" s="3"/>
      <c r="E316" s="3"/>
      <c r="F316" s="3"/>
      <c r="G316" s="3"/>
      <c r="H316" s="3"/>
      <c r="I316" s="3"/>
      <c r="J316" s="3"/>
      <c r="K316" s="3"/>
      <c r="L316" s="3"/>
      <c r="M316" s="3"/>
      <c r="N316" s="3"/>
      <c r="O316" s="3"/>
      <c r="P316" s="3"/>
      <c r="Q316" s="3"/>
      <c r="R316" s="3"/>
      <c r="S316" s="3"/>
      <c r="T316" s="3"/>
      <c r="U316" s="3"/>
      <c r="V316" s="3"/>
      <c r="W316" s="3"/>
    </row>
    <row r="317" spans="1:23" ht="14">
      <c r="A317" s="3"/>
      <c r="B317" s="3"/>
      <c r="C317" s="3"/>
      <c r="D317" s="3"/>
      <c r="E317" s="3"/>
      <c r="F317" s="3"/>
      <c r="G317" s="3"/>
      <c r="H317" s="3"/>
      <c r="I317" s="3"/>
      <c r="J317" s="3"/>
      <c r="K317" s="3"/>
      <c r="L317" s="3"/>
      <c r="M317" s="3"/>
      <c r="N317" s="3"/>
      <c r="O317" s="3"/>
      <c r="P317" s="3"/>
      <c r="Q317" s="3"/>
      <c r="R317" s="3"/>
      <c r="S317" s="3"/>
      <c r="T317" s="3"/>
      <c r="U317" s="3"/>
      <c r="V317" s="3"/>
      <c r="W317" s="3"/>
    </row>
    <row r="318" spans="1:23" ht="14">
      <c r="A318" s="3"/>
      <c r="B318" s="3"/>
      <c r="C318" s="3"/>
      <c r="D318" s="3"/>
      <c r="E318" s="3"/>
      <c r="F318" s="3"/>
      <c r="G318" s="3"/>
      <c r="H318" s="3"/>
      <c r="I318" s="3"/>
      <c r="J318" s="3"/>
      <c r="K318" s="3"/>
      <c r="L318" s="3"/>
      <c r="M318" s="3"/>
      <c r="N318" s="3"/>
      <c r="O318" s="3"/>
      <c r="P318" s="3"/>
      <c r="Q318" s="3"/>
      <c r="R318" s="3"/>
      <c r="S318" s="3"/>
      <c r="T318" s="3"/>
      <c r="U318" s="3"/>
      <c r="V318" s="3"/>
      <c r="W318" s="3"/>
    </row>
    <row r="319" spans="1:23" ht="14">
      <c r="A319" s="3"/>
      <c r="B319" s="3"/>
      <c r="C319" s="3"/>
      <c r="D319" s="3"/>
      <c r="E319" s="3"/>
      <c r="F319" s="3"/>
      <c r="G319" s="3"/>
      <c r="H319" s="3"/>
      <c r="I319" s="3"/>
      <c r="J319" s="3"/>
      <c r="K319" s="3"/>
      <c r="L319" s="3"/>
      <c r="M319" s="3"/>
      <c r="N319" s="3"/>
      <c r="O319" s="3"/>
      <c r="P319" s="3"/>
      <c r="Q319" s="3"/>
      <c r="R319" s="3"/>
      <c r="S319" s="3"/>
      <c r="T319" s="3"/>
      <c r="U319" s="3"/>
      <c r="V319" s="3"/>
      <c r="W319" s="3"/>
    </row>
    <row r="320" spans="1:23" ht="14">
      <c r="A320" s="3"/>
      <c r="B320" s="3"/>
      <c r="C320" s="3"/>
      <c r="D320" s="3"/>
      <c r="E320" s="3"/>
      <c r="F320" s="3"/>
      <c r="G320" s="3"/>
      <c r="H320" s="3"/>
      <c r="I320" s="3"/>
      <c r="J320" s="3"/>
      <c r="K320" s="3"/>
      <c r="L320" s="3"/>
      <c r="M320" s="3"/>
      <c r="N320" s="3"/>
      <c r="O320" s="3"/>
      <c r="P320" s="3"/>
      <c r="Q320" s="3"/>
      <c r="R320" s="3"/>
      <c r="S320" s="3"/>
      <c r="T320" s="3"/>
      <c r="U320" s="3"/>
      <c r="V320" s="3"/>
      <c r="W320" s="3"/>
    </row>
    <row r="321" spans="1:23" ht="14">
      <c r="A321" s="3"/>
      <c r="B321" s="3"/>
      <c r="C321" s="3"/>
      <c r="D321" s="3"/>
      <c r="E321" s="3"/>
      <c r="F321" s="3"/>
      <c r="G321" s="3"/>
      <c r="H321" s="3"/>
      <c r="I321" s="3"/>
      <c r="J321" s="3"/>
      <c r="K321" s="3"/>
      <c r="L321" s="3"/>
      <c r="M321" s="3"/>
      <c r="N321" s="3"/>
      <c r="O321" s="3"/>
      <c r="P321" s="3"/>
      <c r="Q321" s="3"/>
      <c r="R321" s="3"/>
      <c r="S321" s="3"/>
      <c r="T321" s="3"/>
      <c r="U321" s="3"/>
      <c r="V321" s="3"/>
      <c r="W321" s="3"/>
    </row>
    <row r="322" spans="1:23" ht="14">
      <c r="A322" s="3"/>
      <c r="B322" s="3"/>
      <c r="C322" s="3"/>
      <c r="D322" s="3"/>
      <c r="E322" s="3"/>
      <c r="F322" s="3"/>
      <c r="G322" s="3"/>
      <c r="H322" s="3"/>
      <c r="I322" s="3"/>
      <c r="J322" s="3"/>
      <c r="K322" s="3"/>
      <c r="L322" s="3"/>
      <c r="M322" s="3"/>
      <c r="N322" s="3"/>
      <c r="O322" s="3"/>
      <c r="P322" s="3"/>
      <c r="Q322" s="3"/>
      <c r="R322" s="3"/>
      <c r="S322" s="3"/>
      <c r="T322" s="3"/>
      <c r="U322" s="3"/>
      <c r="V322" s="3"/>
      <c r="W322" s="3"/>
    </row>
    <row r="323" spans="1:23" ht="14">
      <c r="A323" s="3"/>
      <c r="B323" s="3"/>
      <c r="C323" s="3"/>
      <c r="D323" s="3"/>
      <c r="E323" s="3"/>
      <c r="F323" s="3"/>
      <c r="G323" s="3"/>
      <c r="H323" s="3"/>
      <c r="I323" s="3"/>
      <c r="J323" s="3"/>
      <c r="K323" s="3"/>
      <c r="L323" s="3"/>
      <c r="M323" s="3"/>
      <c r="N323" s="3"/>
      <c r="O323" s="3"/>
      <c r="P323" s="3"/>
      <c r="Q323" s="3"/>
      <c r="R323" s="3"/>
      <c r="S323" s="3"/>
      <c r="T323" s="3"/>
      <c r="U323" s="3"/>
      <c r="V323" s="3"/>
      <c r="W323" s="3"/>
    </row>
    <row r="324" spans="1:23" ht="14">
      <c r="A324" s="3"/>
      <c r="B324" s="3"/>
      <c r="C324" s="3"/>
      <c r="D324" s="3"/>
      <c r="E324" s="3"/>
      <c r="F324" s="3"/>
      <c r="G324" s="3"/>
      <c r="H324" s="3"/>
      <c r="I324" s="3"/>
      <c r="J324" s="3"/>
      <c r="K324" s="3"/>
      <c r="L324" s="3"/>
      <c r="M324" s="3"/>
      <c r="N324" s="3"/>
      <c r="O324" s="3"/>
      <c r="P324" s="3"/>
      <c r="Q324" s="3"/>
      <c r="R324" s="3"/>
      <c r="S324" s="3"/>
      <c r="T324" s="3"/>
      <c r="U324" s="3"/>
      <c r="V324" s="3"/>
      <c r="W324" s="3"/>
    </row>
    <row r="325" spans="1:23" ht="14">
      <c r="A325" s="3"/>
      <c r="B325" s="3"/>
      <c r="C325" s="3"/>
      <c r="D325" s="3"/>
      <c r="E325" s="3"/>
      <c r="F325" s="3"/>
      <c r="G325" s="3"/>
      <c r="H325" s="3"/>
      <c r="I325" s="3"/>
      <c r="J325" s="3"/>
      <c r="K325" s="3"/>
      <c r="L325" s="3"/>
      <c r="M325" s="3"/>
      <c r="N325" s="3"/>
      <c r="O325" s="3"/>
      <c r="P325" s="3"/>
      <c r="Q325" s="3"/>
      <c r="R325" s="3"/>
      <c r="S325" s="3"/>
      <c r="T325" s="3"/>
      <c r="U325" s="3"/>
      <c r="V325" s="3"/>
      <c r="W325" s="3"/>
    </row>
    <row r="326" spans="1:23" ht="14">
      <c r="A326" s="3"/>
      <c r="B326" s="3"/>
      <c r="C326" s="3"/>
      <c r="D326" s="3"/>
      <c r="E326" s="3"/>
      <c r="F326" s="3"/>
      <c r="G326" s="3"/>
      <c r="H326" s="3"/>
      <c r="I326" s="3"/>
      <c r="J326" s="3"/>
      <c r="K326" s="3"/>
      <c r="L326" s="3"/>
      <c r="M326" s="3"/>
      <c r="N326" s="3"/>
      <c r="O326" s="3"/>
      <c r="P326" s="3"/>
      <c r="Q326" s="3"/>
      <c r="R326" s="3"/>
      <c r="S326" s="3"/>
      <c r="T326" s="3"/>
      <c r="U326" s="3"/>
      <c r="V326" s="3"/>
      <c r="W326" s="3"/>
    </row>
    <row r="327" spans="1:23" ht="14">
      <c r="A327" s="3"/>
      <c r="B327" s="3"/>
      <c r="C327" s="3"/>
      <c r="D327" s="3"/>
      <c r="E327" s="3"/>
      <c r="F327" s="3"/>
      <c r="G327" s="3"/>
      <c r="H327" s="3"/>
      <c r="I327" s="3"/>
      <c r="J327" s="3"/>
      <c r="K327" s="3"/>
      <c r="L327" s="3"/>
      <c r="M327" s="3"/>
      <c r="N327" s="3"/>
      <c r="O327" s="3"/>
      <c r="P327" s="3"/>
      <c r="Q327" s="3"/>
      <c r="R327" s="3"/>
      <c r="S327" s="3"/>
      <c r="T327" s="3"/>
      <c r="U327" s="3"/>
      <c r="V327" s="3"/>
      <c r="W327" s="3"/>
    </row>
    <row r="328" spans="1:23" ht="14">
      <c r="A328" s="3"/>
      <c r="B328" s="3"/>
      <c r="C328" s="3"/>
      <c r="D328" s="3"/>
      <c r="E328" s="3"/>
      <c r="F328" s="3"/>
      <c r="G328" s="3"/>
      <c r="H328" s="3"/>
      <c r="I328" s="3"/>
      <c r="J328" s="3"/>
      <c r="K328" s="3"/>
      <c r="L328" s="3"/>
      <c r="M328" s="3"/>
      <c r="N328" s="3"/>
      <c r="O328" s="3"/>
      <c r="P328" s="3"/>
      <c r="Q328" s="3"/>
      <c r="R328" s="3"/>
      <c r="S328" s="3"/>
      <c r="T328" s="3"/>
      <c r="U328" s="3"/>
      <c r="V328" s="3"/>
      <c r="W328" s="3"/>
    </row>
    <row r="329" spans="1:23" ht="14">
      <c r="A329" s="3"/>
      <c r="B329" s="3"/>
      <c r="C329" s="3"/>
      <c r="D329" s="3"/>
      <c r="E329" s="3"/>
      <c r="F329" s="3"/>
      <c r="G329" s="3"/>
      <c r="H329" s="3"/>
      <c r="I329" s="3"/>
      <c r="J329" s="3"/>
      <c r="K329" s="3"/>
      <c r="L329" s="3"/>
      <c r="M329" s="3"/>
      <c r="N329" s="3"/>
      <c r="O329" s="3"/>
      <c r="P329" s="3"/>
      <c r="Q329" s="3"/>
      <c r="R329" s="3"/>
      <c r="S329" s="3"/>
      <c r="T329" s="3"/>
      <c r="U329" s="3"/>
      <c r="V329" s="3"/>
      <c r="W329" s="3"/>
    </row>
    <row r="330" spans="1:23" ht="14">
      <c r="A330" s="3"/>
      <c r="B330" s="3"/>
      <c r="C330" s="3"/>
      <c r="D330" s="3"/>
      <c r="E330" s="3"/>
      <c r="F330" s="3"/>
      <c r="G330" s="3"/>
      <c r="H330" s="3"/>
      <c r="I330" s="3"/>
      <c r="J330" s="3"/>
      <c r="K330" s="3"/>
      <c r="L330" s="3"/>
      <c r="M330" s="3"/>
      <c r="N330" s="3"/>
      <c r="O330" s="3"/>
      <c r="P330" s="3"/>
      <c r="Q330" s="3"/>
      <c r="R330" s="3"/>
      <c r="S330" s="3"/>
      <c r="T330" s="3"/>
      <c r="U330" s="3"/>
      <c r="V330" s="3"/>
      <c r="W330" s="3"/>
    </row>
    <row r="331" spans="1:23" ht="14">
      <c r="A331" s="3"/>
      <c r="B331" s="3"/>
      <c r="C331" s="3"/>
      <c r="D331" s="3"/>
      <c r="E331" s="3"/>
      <c r="F331" s="3"/>
      <c r="G331" s="3"/>
      <c r="H331" s="3"/>
      <c r="I331" s="3"/>
      <c r="J331" s="3"/>
      <c r="K331" s="3"/>
      <c r="L331" s="3"/>
      <c r="M331" s="3"/>
      <c r="N331" s="3"/>
      <c r="O331" s="3"/>
      <c r="P331" s="3"/>
      <c r="Q331" s="3"/>
      <c r="R331" s="3"/>
      <c r="S331" s="3"/>
      <c r="T331" s="3"/>
      <c r="U331" s="3"/>
      <c r="V331" s="3"/>
      <c r="W331" s="3"/>
    </row>
    <row r="332" spans="1:23" ht="14">
      <c r="A332" s="3"/>
      <c r="B332" s="3"/>
      <c r="C332" s="3"/>
      <c r="D332" s="3"/>
      <c r="E332" s="3"/>
      <c r="F332" s="3"/>
      <c r="G332" s="3"/>
      <c r="H332" s="3"/>
      <c r="I332" s="3"/>
      <c r="J332" s="3"/>
      <c r="K332" s="3"/>
      <c r="L332" s="3"/>
      <c r="M332" s="3"/>
      <c r="N332" s="3"/>
      <c r="O332" s="3"/>
      <c r="P332" s="3"/>
      <c r="Q332" s="3"/>
      <c r="R332" s="3"/>
      <c r="S332" s="3"/>
      <c r="T332" s="3"/>
      <c r="U332" s="3"/>
      <c r="V332" s="3"/>
      <c r="W332" s="3"/>
    </row>
    <row r="333" spans="1:23" ht="14">
      <c r="A333" s="3"/>
      <c r="B333" s="3"/>
      <c r="C333" s="3"/>
      <c r="D333" s="3"/>
      <c r="E333" s="3"/>
      <c r="F333" s="3"/>
      <c r="G333" s="3"/>
      <c r="H333" s="3"/>
      <c r="I333" s="3"/>
      <c r="J333" s="3"/>
      <c r="K333" s="3"/>
      <c r="L333" s="3"/>
      <c r="M333" s="3"/>
      <c r="N333" s="3"/>
      <c r="O333" s="3"/>
      <c r="P333" s="3"/>
      <c r="Q333" s="3"/>
      <c r="R333" s="3"/>
      <c r="S333" s="3"/>
      <c r="T333" s="3"/>
      <c r="U333" s="3"/>
      <c r="V333" s="3"/>
      <c r="W333" s="3"/>
    </row>
    <row r="334" spans="1:23" ht="14">
      <c r="A334" s="3"/>
      <c r="B334" s="3"/>
      <c r="C334" s="3"/>
      <c r="D334" s="3"/>
      <c r="E334" s="3"/>
      <c r="F334" s="3"/>
      <c r="G334" s="3"/>
      <c r="H334" s="3"/>
      <c r="I334" s="3"/>
      <c r="J334" s="3"/>
      <c r="K334" s="3"/>
      <c r="L334" s="3"/>
      <c r="M334" s="3"/>
      <c r="N334" s="3"/>
      <c r="O334" s="3"/>
      <c r="P334" s="3"/>
      <c r="Q334" s="3"/>
      <c r="R334" s="3"/>
      <c r="S334" s="3"/>
      <c r="T334" s="3"/>
      <c r="U334" s="3"/>
      <c r="V334" s="3"/>
      <c r="W334" s="3"/>
    </row>
    <row r="335" spans="1:23" ht="14">
      <c r="A335" s="3"/>
      <c r="B335" s="3"/>
      <c r="C335" s="3"/>
      <c r="D335" s="3"/>
      <c r="E335" s="3"/>
      <c r="F335" s="3"/>
      <c r="G335" s="3"/>
      <c r="H335" s="3"/>
      <c r="I335" s="3"/>
      <c r="J335" s="3"/>
      <c r="K335" s="3"/>
      <c r="L335" s="3"/>
      <c r="M335" s="3"/>
      <c r="N335" s="3"/>
      <c r="O335" s="3"/>
      <c r="P335" s="3"/>
      <c r="Q335" s="3"/>
      <c r="R335" s="3"/>
      <c r="S335" s="3"/>
      <c r="T335" s="3"/>
      <c r="U335" s="3"/>
      <c r="V335" s="3"/>
      <c r="W335" s="3"/>
    </row>
    <row r="336" spans="1:23" ht="14">
      <c r="A336" s="3"/>
      <c r="B336" s="3"/>
      <c r="C336" s="3"/>
      <c r="D336" s="3"/>
      <c r="E336" s="3"/>
      <c r="F336" s="3"/>
      <c r="G336" s="3"/>
      <c r="H336" s="3"/>
      <c r="I336" s="3"/>
      <c r="J336" s="3"/>
      <c r="K336" s="3"/>
      <c r="L336" s="3"/>
      <c r="M336" s="3"/>
      <c r="N336" s="3"/>
      <c r="O336" s="3"/>
      <c r="P336" s="3"/>
      <c r="Q336" s="3"/>
      <c r="R336" s="3"/>
      <c r="S336" s="3"/>
      <c r="T336" s="3"/>
      <c r="U336" s="3"/>
      <c r="V336" s="3"/>
      <c r="W336" s="3"/>
    </row>
    <row r="337" spans="1:23" ht="14">
      <c r="A337" s="3"/>
      <c r="B337" s="3"/>
      <c r="C337" s="3"/>
      <c r="D337" s="3"/>
      <c r="E337" s="3"/>
      <c r="F337" s="3"/>
      <c r="G337" s="3"/>
      <c r="H337" s="3"/>
      <c r="I337" s="3"/>
      <c r="J337" s="3"/>
      <c r="K337" s="3"/>
      <c r="L337" s="3"/>
      <c r="M337" s="3"/>
      <c r="N337" s="3"/>
      <c r="O337" s="3"/>
      <c r="P337" s="3"/>
      <c r="Q337" s="3"/>
      <c r="R337" s="3"/>
      <c r="S337" s="3"/>
      <c r="T337" s="3"/>
      <c r="U337" s="3"/>
      <c r="V337" s="3"/>
      <c r="W337" s="3"/>
    </row>
    <row r="338" spans="1:23" ht="14">
      <c r="A338" s="3"/>
      <c r="B338" s="3"/>
      <c r="C338" s="3"/>
      <c r="D338" s="3"/>
      <c r="E338" s="3"/>
      <c r="F338" s="3"/>
      <c r="G338" s="3"/>
      <c r="H338" s="3"/>
      <c r="I338" s="3"/>
      <c r="J338" s="3"/>
      <c r="K338" s="3"/>
      <c r="L338" s="3"/>
      <c r="M338" s="3"/>
      <c r="N338" s="3"/>
      <c r="O338" s="3"/>
      <c r="P338" s="3"/>
      <c r="Q338" s="3"/>
      <c r="R338" s="3"/>
      <c r="S338" s="3"/>
      <c r="T338" s="3"/>
      <c r="U338" s="3"/>
      <c r="V338" s="3"/>
      <c r="W338" s="3"/>
    </row>
    <row r="339" spans="1:23" ht="14">
      <c r="A339" s="3"/>
      <c r="B339" s="3"/>
      <c r="C339" s="3"/>
      <c r="D339" s="3"/>
      <c r="E339" s="3"/>
      <c r="F339" s="3"/>
      <c r="G339" s="3"/>
      <c r="H339" s="3"/>
      <c r="I339" s="3"/>
      <c r="J339" s="3"/>
      <c r="K339" s="3"/>
      <c r="L339" s="3"/>
      <c r="M339" s="3"/>
      <c r="N339" s="3"/>
      <c r="O339" s="3"/>
      <c r="P339" s="3"/>
      <c r="Q339" s="3"/>
      <c r="R339" s="3"/>
      <c r="S339" s="3"/>
      <c r="T339" s="3"/>
      <c r="U339" s="3"/>
      <c r="V339" s="3"/>
      <c r="W339" s="3"/>
    </row>
    <row r="340" spans="1:23" ht="14">
      <c r="A340" s="3"/>
      <c r="B340" s="3"/>
      <c r="C340" s="3"/>
      <c r="D340" s="3"/>
      <c r="E340" s="3"/>
      <c r="F340" s="3"/>
      <c r="G340" s="3"/>
      <c r="H340" s="3"/>
      <c r="I340" s="3"/>
      <c r="J340" s="3"/>
      <c r="K340" s="3"/>
      <c r="L340" s="3"/>
      <c r="M340" s="3"/>
      <c r="N340" s="3"/>
      <c r="O340" s="3"/>
      <c r="P340" s="3"/>
      <c r="Q340" s="3"/>
      <c r="R340" s="3"/>
      <c r="S340" s="3"/>
      <c r="T340" s="3"/>
      <c r="U340" s="3"/>
      <c r="V340" s="3"/>
      <c r="W340" s="3"/>
    </row>
    <row r="341" spans="1:23" ht="14">
      <c r="A341" s="3"/>
      <c r="B341" s="3"/>
      <c r="C341" s="3"/>
      <c r="D341" s="3"/>
      <c r="E341" s="3"/>
      <c r="F341" s="3"/>
      <c r="G341" s="3"/>
      <c r="H341" s="3"/>
      <c r="I341" s="3"/>
      <c r="J341" s="3"/>
      <c r="K341" s="3"/>
      <c r="L341" s="3"/>
      <c r="M341" s="3"/>
      <c r="N341" s="3"/>
      <c r="O341" s="3"/>
      <c r="P341" s="3"/>
      <c r="Q341" s="3"/>
      <c r="R341" s="3"/>
      <c r="S341" s="3"/>
      <c r="T341" s="3"/>
      <c r="U341" s="3"/>
      <c r="V341" s="3"/>
      <c r="W341" s="3"/>
    </row>
    <row r="342" spans="1:23" ht="14">
      <c r="A342" s="3"/>
      <c r="B342" s="3"/>
      <c r="C342" s="3"/>
      <c r="D342" s="3"/>
      <c r="E342" s="3"/>
      <c r="F342" s="3"/>
      <c r="G342" s="3"/>
      <c r="H342" s="3"/>
      <c r="I342" s="3"/>
      <c r="J342" s="3"/>
      <c r="K342" s="3"/>
      <c r="L342" s="3"/>
      <c r="M342" s="3"/>
      <c r="N342" s="3"/>
      <c r="O342" s="3"/>
      <c r="P342" s="3"/>
      <c r="Q342" s="3"/>
      <c r="R342" s="3"/>
      <c r="S342" s="3"/>
      <c r="T342" s="3"/>
      <c r="U342" s="3"/>
      <c r="V342" s="3"/>
      <c r="W342" s="3"/>
    </row>
    <row r="343" spans="1:23" ht="14">
      <c r="A343" s="3"/>
      <c r="B343" s="3"/>
      <c r="C343" s="3"/>
      <c r="D343" s="3"/>
      <c r="E343" s="3"/>
      <c r="F343" s="3"/>
      <c r="G343" s="3"/>
      <c r="H343" s="3"/>
      <c r="I343" s="3"/>
      <c r="J343" s="3"/>
      <c r="K343" s="3"/>
      <c r="L343" s="3"/>
      <c r="M343" s="3"/>
      <c r="N343" s="3"/>
      <c r="O343" s="3"/>
      <c r="P343" s="3"/>
      <c r="Q343" s="3"/>
      <c r="R343" s="3"/>
      <c r="S343" s="3"/>
      <c r="T343" s="3"/>
      <c r="U343" s="3"/>
      <c r="V343" s="3"/>
      <c r="W343" s="3"/>
    </row>
    <row r="344" spans="1:23" ht="14">
      <c r="A344" s="3"/>
      <c r="B344" s="3"/>
      <c r="C344" s="3"/>
      <c r="D344" s="3"/>
      <c r="E344" s="3"/>
      <c r="F344" s="3"/>
      <c r="G344" s="3"/>
      <c r="H344" s="3"/>
      <c r="I344" s="3"/>
      <c r="J344" s="3"/>
      <c r="K344" s="3"/>
      <c r="L344" s="3"/>
      <c r="M344" s="3"/>
      <c r="N344" s="3"/>
      <c r="O344" s="3"/>
      <c r="P344" s="3"/>
      <c r="Q344" s="3"/>
      <c r="R344" s="3"/>
      <c r="S344" s="3"/>
      <c r="T344" s="3"/>
      <c r="U344" s="3"/>
      <c r="V344" s="3"/>
      <c r="W344" s="3"/>
    </row>
    <row r="345" spans="1:23" ht="14">
      <c r="A345" s="3"/>
      <c r="B345" s="3"/>
      <c r="C345" s="3"/>
      <c r="D345" s="3"/>
      <c r="E345" s="3"/>
      <c r="F345" s="3"/>
      <c r="G345" s="3"/>
      <c r="H345" s="3"/>
      <c r="I345" s="3"/>
      <c r="J345" s="3"/>
      <c r="K345" s="3"/>
      <c r="L345" s="3"/>
      <c r="M345" s="3"/>
      <c r="N345" s="3"/>
      <c r="O345" s="3"/>
      <c r="P345" s="3"/>
      <c r="Q345" s="3"/>
      <c r="R345" s="3"/>
      <c r="S345" s="3"/>
      <c r="T345" s="3"/>
      <c r="U345" s="3"/>
      <c r="V345" s="3"/>
      <c r="W345" s="3"/>
    </row>
    <row r="346" spans="1:23" ht="14">
      <c r="A346" s="3"/>
      <c r="B346" s="3"/>
      <c r="C346" s="3"/>
      <c r="D346" s="3"/>
      <c r="E346" s="3"/>
      <c r="F346" s="3"/>
      <c r="G346" s="3"/>
      <c r="H346" s="3"/>
      <c r="I346" s="3"/>
      <c r="J346" s="3"/>
      <c r="K346" s="3"/>
      <c r="L346" s="3"/>
      <c r="M346" s="3"/>
      <c r="N346" s="3"/>
      <c r="O346" s="3"/>
      <c r="P346" s="3"/>
      <c r="Q346" s="3"/>
      <c r="R346" s="3"/>
      <c r="S346" s="3"/>
      <c r="T346" s="3"/>
      <c r="U346" s="3"/>
      <c r="V346" s="3"/>
      <c r="W346" s="3"/>
    </row>
    <row r="347" spans="1:23" ht="14">
      <c r="A347" s="3"/>
      <c r="B347" s="3"/>
      <c r="C347" s="3"/>
      <c r="D347" s="3"/>
      <c r="E347" s="3"/>
      <c r="F347" s="3"/>
      <c r="G347" s="3"/>
      <c r="H347" s="3"/>
      <c r="I347" s="3"/>
      <c r="J347" s="3"/>
      <c r="K347" s="3"/>
      <c r="L347" s="3"/>
      <c r="M347" s="3"/>
      <c r="N347" s="3"/>
      <c r="O347" s="3"/>
      <c r="P347" s="3"/>
      <c r="Q347" s="3"/>
      <c r="R347" s="3"/>
      <c r="S347" s="3"/>
      <c r="T347" s="3"/>
      <c r="U347" s="3"/>
      <c r="V347" s="3"/>
      <c r="W347" s="3"/>
    </row>
    <row r="348" spans="1:23" ht="14">
      <c r="A348" s="3"/>
      <c r="B348" s="3"/>
      <c r="C348" s="3"/>
      <c r="D348" s="3"/>
      <c r="E348" s="3"/>
      <c r="F348" s="3"/>
      <c r="G348" s="3"/>
      <c r="H348" s="3"/>
      <c r="I348" s="3"/>
      <c r="J348" s="3"/>
      <c r="K348" s="3"/>
      <c r="L348" s="3"/>
      <c r="M348" s="3"/>
      <c r="N348" s="3"/>
      <c r="O348" s="3"/>
      <c r="P348" s="3"/>
      <c r="Q348" s="3"/>
      <c r="R348" s="3"/>
      <c r="S348" s="3"/>
      <c r="T348" s="3"/>
      <c r="U348" s="3"/>
      <c r="V348" s="3"/>
      <c r="W348" s="3"/>
    </row>
    <row r="349" spans="1:23" ht="14">
      <c r="A349" s="3"/>
      <c r="B349" s="3"/>
      <c r="C349" s="3"/>
      <c r="D349" s="3"/>
      <c r="E349" s="3"/>
      <c r="F349" s="3"/>
      <c r="G349" s="3"/>
      <c r="H349" s="3"/>
      <c r="I349" s="3"/>
      <c r="J349" s="3"/>
      <c r="K349" s="3"/>
      <c r="L349" s="3"/>
      <c r="M349" s="3"/>
      <c r="N349" s="3"/>
      <c r="O349" s="3"/>
      <c r="P349" s="3"/>
      <c r="Q349" s="3"/>
      <c r="R349" s="3"/>
      <c r="S349" s="3"/>
      <c r="T349" s="3"/>
      <c r="U349" s="3"/>
      <c r="V349" s="3"/>
      <c r="W349" s="3"/>
    </row>
    <row r="350" spans="1:23" ht="14">
      <c r="A350" s="3"/>
      <c r="B350" s="3"/>
      <c r="C350" s="3"/>
      <c r="D350" s="3"/>
      <c r="E350" s="3"/>
      <c r="F350" s="3"/>
      <c r="G350" s="3"/>
      <c r="H350" s="3"/>
      <c r="I350" s="3"/>
      <c r="J350" s="3"/>
      <c r="K350" s="3"/>
      <c r="L350" s="3"/>
      <c r="M350" s="3"/>
      <c r="N350" s="3"/>
      <c r="O350" s="3"/>
      <c r="P350" s="3"/>
      <c r="Q350" s="3"/>
      <c r="R350" s="3"/>
      <c r="S350" s="3"/>
      <c r="T350" s="3"/>
      <c r="U350" s="3"/>
      <c r="V350" s="3"/>
      <c r="W350" s="3"/>
    </row>
    <row r="351" spans="1:23" ht="14">
      <c r="A351" s="3"/>
      <c r="B351" s="3"/>
      <c r="C351" s="3"/>
      <c r="D351" s="3"/>
      <c r="E351" s="3"/>
      <c r="F351" s="3"/>
      <c r="G351" s="3"/>
      <c r="H351" s="3"/>
      <c r="I351" s="3"/>
      <c r="J351" s="3"/>
      <c r="K351" s="3"/>
      <c r="L351" s="3"/>
      <c r="M351" s="3"/>
      <c r="N351" s="3"/>
      <c r="O351" s="3"/>
      <c r="P351" s="3"/>
      <c r="Q351" s="3"/>
      <c r="R351" s="3"/>
      <c r="S351" s="3"/>
      <c r="T351" s="3"/>
      <c r="U351" s="3"/>
      <c r="V351" s="3"/>
      <c r="W351" s="3"/>
    </row>
    <row r="352" spans="1:23" ht="14">
      <c r="A352" s="3"/>
      <c r="B352" s="3"/>
      <c r="C352" s="3"/>
      <c r="D352" s="3"/>
      <c r="E352" s="3"/>
      <c r="F352" s="3"/>
      <c r="G352" s="3"/>
      <c r="H352" s="3"/>
      <c r="I352" s="3"/>
      <c r="J352" s="3"/>
      <c r="K352" s="3"/>
      <c r="L352" s="3"/>
      <c r="M352" s="3"/>
      <c r="N352" s="3"/>
      <c r="O352" s="3"/>
      <c r="P352" s="3"/>
      <c r="Q352" s="3"/>
      <c r="R352" s="3"/>
      <c r="S352" s="3"/>
      <c r="T352" s="3"/>
      <c r="U352" s="3"/>
      <c r="V352" s="3"/>
      <c r="W352" s="3"/>
    </row>
    <row r="353" spans="1:23" ht="14">
      <c r="A353" s="3"/>
      <c r="B353" s="3"/>
      <c r="C353" s="3"/>
      <c r="D353" s="3"/>
      <c r="E353" s="3"/>
      <c r="F353" s="3"/>
      <c r="G353" s="3"/>
      <c r="H353" s="3"/>
      <c r="I353" s="3"/>
      <c r="J353" s="3"/>
      <c r="K353" s="3"/>
      <c r="L353" s="3"/>
      <c r="M353" s="3"/>
      <c r="N353" s="3"/>
      <c r="O353" s="3"/>
      <c r="P353" s="3"/>
      <c r="Q353" s="3"/>
      <c r="R353" s="3"/>
      <c r="S353" s="3"/>
      <c r="T353" s="3"/>
      <c r="U353" s="3"/>
      <c r="V353" s="3"/>
      <c r="W353" s="3"/>
    </row>
    <row r="354" spans="1:23" ht="14">
      <c r="A354" s="3"/>
      <c r="B354" s="3"/>
      <c r="C354" s="3"/>
      <c r="D354" s="3"/>
      <c r="E354" s="3"/>
      <c r="F354" s="3"/>
      <c r="G354" s="3"/>
      <c r="H354" s="3"/>
      <c r="I354" s="3"/>
      <c r="J354" s="3"/>
      <c r="K354" s="3"/>
      <c r="L354" s="3"/>
      <c r="M354" s="3"/>
      <c r="N354" s="3"/>
      <c r="O354" s="3"/>
      <c r="P354" s="3"/>
      <c r="Q354" s="3"/>
      <c r="R354" s="3"/>
      <c r="S354" s="3"/>
      <c r="T354" s="3"/>
      <c r="U354" s="3"/>
      <c r="V354" s="3"/>
      <c r="W354" s="3"/>
    </row>
    <row r="355" spans="1:23" ht="14">
      <c r="A355" s="3"/>
      <c r="B355" s="3"/>
      <c r="C355" s="3"/>
      <c r="D355" s="3"/>
      <c r="E355" s="3"/>
      <c r="F355" s="3"/>
      <c r="G355" s="3"/>
      <c r="H355" s="3"/>
      <c r="I355" s="3"/>
      <c r="J355" s="3"/>
      <c r="K355" s="3"/>
      <c r="L355" s="3"/>
      <c r="M355" s="3"/>
      <c r="N355" s="3"/>
      <c r="O355" s="3"/>
      <c r="P355" s="3"/>
      <c r="Q355" s="3"/>
      <c r="R355" s="3"/>
      <c r="S355" s="3"/>
      <c r="T355" s="3"/>
      <c r="U355" s="3"/>
      <c r="V355" s="3"/>
      <c r="W355" s="3"/>
    </row>
    <row r="356" spans="1:23" ht="14">
      <c r="A356" s="3"/>
      <c r="B356" s="3"/>
      <c r="C356" s="3"/>
      <c r="D356" s="3"/>
      <c r="E356" s="3"/>
      <c r="F356" s="3"/>
      <c r="G356" s="3"/>
      <c r="H356" s="3"/>
      <c r="I356" s="3"/>
      <c r="J356" s="3"/>
      <c r="K356" s="3"/>
      <c r="L356" s="3"/>
      <c r="M356" s="3"/>
      <c r="N356" s="3"/>
      <c r="O356" s="3"/>
      <c r="P356" s="3"/>
      <c r="Q356" s="3"/>
      <c r="R356" s="3"/>
      <c r="S356" s="3"/>
      <c r="T356" s="3"/>
      <c r="U356" s="3"/>
      <c r="V356" s="3"/>
      <c r="W356" s="3"/>
    </row>
    <row r="357" spans="1:23" ht="14">
      <c r="A357" s="3"/>
      <c r="B357" s="3"/>
      <c r="C357" s="3"/>
      <c r="D357" s="3"/>
      <c r="E357" s="3"/>
      <c r="F357" s="3"/>
      <c r="G357" s="3"/>
      <c r="H357" s="3"/>
      <c r="I357" s="3"/>
      <c r="J357" s="3"/>
      <c r="K357" s="3"/>
      <c r="L357" s="3"/>
      <c r="M357" s="3"/>
      <c r="N357" s="3"/>
      <c r="O357" s="3"/>
      <c r="P357" s="3"/>
      <c r="Q357" s="3"/>
      <c r="R357" s="3"/>
      <c r="S357" s="3"/>
      <c r="T357" s="3"/>
      <c r="U357" s="3"/>
      <c r="V357" s="3"/>
      <c r="W357" s="3"/>
    </row>
    <row r="358" spans="1:23" ht="14">
      <c r="A358" s="3"/>
      <c r="B358" s="3"/>
      <c r="C358" s="3"/>
      <c r="D358" s="3"/>
      <c r="E358" s="3"/>
      <c r="F358" s="3"/>
      <c r="G358" s="3"/>
      <c r="H358" s="3"/>
      <c r="I358" s="3"/>
      <c r="J358" s="3"/>
      <c r="K358" s="3"/>
      <c r="L358" s="3"/>
      <c r="M358" s="3"/>
      <c r="N358" s="3"/>
      <c r="O358" s="3"/>
      <c r="P358" s="3"/>
      <c r="Q358" s="3"/>
      <c r="R358" s="3"/>
      <c r="S358" s="3"/>
      <c r="T358" s="3"/>
      <c r="U358" s="3"/>
      <c r="V358" s="3"/>
      <c r="W358" s="3"/>
    </row>
    <row r="359" spans="1:23" ht="14">
      <c r="A359" s="3"/>
      <c r="B359" s="3"/>
      <c r="C359" s="3"/>
      <c r="D359" s="3"/>
      <c r="E359" s="3"/>
      <c r="F359" s="3"/>
      <c r="G359" s="3"/>
      <c r="H359" s="3"/>
      <c r="I359" s="3"/>
      <c r="J359" s="3"/>
      <c r="K359" s="3"/>
      <c r="L359" s="3"/>
      <c r="M359" s="3"/>
      <c r="N359" s="3"/>
      <c r="O359" s="3"/>
      <c r="P359" s="3"/>
      <c r="Q359" s="3"/>
      <c r="R359" s="3"/>
      <c r="S359" s="3"/>
      <c r="T359" s="3"/>
      <c r="U359" s="3"/>
      <c r="V359" s="3"/>
      <c r="W359" s="3"/>
    </row>
    <row r="360" spans="1:23" ht="14">
      <c r="A360" s="3"/>
      <c r="B360" s="3"/>
      <c r="C360" s="3"/>
      <c r="D360" s="3"/>
      <c r="E360" s="3"/>
      <c r="F360" s="3"/>
      <c r="G360" s="3"/>
      <c r="H360" s="3"/>
      <c r="I360" s="3"/>
      <c r="J360" s="3"/>
      <c r="K360" s="3"/>
      <c r="L360" s="3"/>
      <c r="M360" s="3"/>
      <c r="N360" s="3"/>
      <c r="O360" s="3"/>
      <c r="P360" s="3"/>
      <c r="Q360" s="3"/>
      <c r="R360" s="3"/>
      <c r="S360" s="3"/>
      <c r="T360" s="3"/>
      <c r="U360" s="3"/>
      <c r="V360" s="3"/>
      <c r="W360" s="3"/>
    </row>
    <row r="361" spans="1:23" ht="14">
      <c r="A361" s="3"/>
      <c r="B361" s="3"/>
      <c r="C361" s="3"/>
      <c r="D361" s="3"/>
      <c r="E361" s="3"/>
      <c r="F361" s="3"/>
      <c r="G361" s="3"/>
      <c r="H361" s="3"/>
      <c r="I361" s="3"/>
      <c r="J361" s="3"/>
      <c r="K361" s="3"/>
      <c r="L361" s="3"/>
      <c r="M361" s="3"/>
      <c r="N361" s="3"/>
      <c r="O361" s="3"/>
      <c r="P361" s="3"/>
      <c r="Q361" s="3"/>
      <c r="R361" s="3"/>
      <c r="S361" s="3"/>
      <c r="T361" s="3"/>
      <c r="U361" s="3"/>
      <c r="V361" s="3"/>
      <c r="W361" s="3"/>
    </row>
    <row r="362" spans="1:23" ht="14">
      <c r="A362" s="3"/>
      <c r="B362" s="3"/>
      <c r="C362" s="3"/>
      <c r="D362" s="3"/>
      <c r="E362" s="3"/>
      <c r="F362" s="3"/>
      <c r="G362" s="3"/>
      <c r="H362" s="3"/>
      <c r="I362" s="3"/>
      <c r="J362" s="3"/>
      <c r="K362" s="3"/>
      <c r="L362" s="3"/>
      <c r="M362" s="3"/>
      <c r="N362" s="3"/>
      <c r="O362" s="3"/>
      <c r="P362" s="3"/>
      <c r="Q362" s="3"/>
      <c r="R362" s="3"/>
      <c r="S362" s="3"/>
      <c r="T362" s="3"/>
      <c r="U362" s="3"/>
      <c r="V362" s="3"/>
      <c r="W362" s="3"/>
    </row>
    <row r="363" spans="1:23" ht="14">
      <c r="A363" s="3"/>
      <c r="B363" s="3"/>
      <c r="C363" s="3"/>
      <c r="D363" s="3"/>
      <c r="E363" s="3"/>
      <c r="F363" s="3"/>
      <c r="G363" s="3"/>
      <c r="H363" s="3"/>
      <c r="I363" s="3"/>
      <c r="J363" s="3"/>
      <c r="K363" s="3"/>
      <c r="L363" s="3"/>
      <c r="M363" s="3"/>
      <c r="N363" s="3"/>
      <c r="O363" s="3"/>
      <c r="P363" s="3"/>
      <c r="Q363" s="3"/>
      <c r="R363" s="3"/>
      <c r="S363" s="3"/>
      <c r="T363" s="3"/>
      <c r="U363" s="3"/>
      <c r="V363" s="3"/>
      <c r="W363" s="3"/>
    </row>
    <row r="364" spans="1:23" ht="14">
      <c r="A364" s="3"/>
      <c r="B364" s="3"/>
      <c r="C364" s="3"/>
      <c r="D364" s="3"/>
      <c r="E364" s="3"/>
      <c r="F364" s="3"/>
      <c r="G364" s="3"/>
      <c r="H364" s="3"/>
      <c r="I364" s="3"/>
      <c r="J364" s="3"/>
      <c r="K364" s="3"/>
      <c r="L364" s="3"/>
      <c r="M364" s="3"/>
      <c r="N364" s="3"/>
      <c r="O364" s="3"/>
      <c r="P364" s="3"/>
      <c r="Q364" s="3"/>
      <c r="R364" s="3"/>
      <c r="S364" s="3"/>
      <c r="T364" s="3"/>
      <c r="U364" s="3"/>
      <c r="V364" s="3"/>
      <c r="W364" s="3"/>
    </row>
    <row r="365" spans="1:23" ht="14">
      <c r="A365" s="3"/>
      <c r="B365" s="3"/>
      <c r="C365" s="3"/>
      <c r="D365" s="3"/>
      <c r="E365" s="3"/>
      <c r="F365" s="3"/>
      <c r="G365" s="3"/>
      <c r="H365" s="3"/>
      <c r="I365" s="3"/>
      <c r="J365" s="3"/>
      <c r="K365" s="3"/>
      <c r="L365" s="3"/>
      <c r="M365" s="3"/>
      <c r="N365" s="3"/>
      <c r="O365" s="3"/>
      <c r="P365" s="3"/>
      <c r="Q365" s="3"/>
      <c r="R365" s="3"/>
      <c r="S365" s="3"/>
      <c r="T365" s="3"/>
      <c r="U365" s="3"/>
      <c r="V365" s="3"/>
      <c r="W365" s="3"/>
    </row>
    <row r="366" spans="1:23" ht="14">
      <c r="A366" s="3"/>
      <c r="B366" s="3"/>
      <c r="C366" s="3"/>
      <c r="D366" s="3"/>
      <c r="E366" s="3"/>
      <c r="F366" s="3"/>
      <c r="G366" s="3"/>
      <c r="H366" s="3"/>
      <c r="I366" s="3"/>
      <c r="J366" s="3"/>
      <c r="K366" s="3"/>
      <c r="L366" s="3"/>
      <c r="M366" s="3"/>
      <c r="N366" s="3"/>
      <c r="O366" s="3"/>
      <c r="P366" s="3"/>
      <c r="Q366" s="3"/>
      <c r="R366" s="3"/>
      <c r="S366" s="3"/>
      <c r="T366" s="3"/>
      <c r="U366" s="3"/>
      <c r="V366" s="3"/>
      <c r="W366" s="3"/>
    </row>
    <row r="367" spans="1:23" ht="14">
      <c r="A367" s="3"/>
      <c r="B367" s="3"/>
      <c r="C367" s="3"/>
      <c r="D367" s="3"/>
      <c r="E367" s="3"/>
      <c r="F367" s="3"/>
      <c r="G367" s="3"/>
      <c r="H367" s="3"/>
      <c r="I367" s="3"/>
      <c r="J367" s="3"/>
      <c r="K367" s="3"/>
      <c r="L367" s="3"/>
      <c r="M367" s="3"/>
      <c r="N367" s="3"/>
      <c r="O367" s="3"/>
      <c r="P367" s="3"/>
      <c r="Q367" s="3"/>
      <c r="R367" s="3"/>
      <c r="S367" s="3"/>
      <c r="T367" s="3"/>
      <c r="U367" s="3"/>
      <c r="V367" s="3"/>
      <c r="W367" s="3"/>
    </row>
    <row r="368" spans="1:23" ht="14">
      <c r="A368" s="3"/>
      <c r="B368" s="3"/>
      <c r="C368" s="3"/>
      <c r="D368" s="3"/>
      <c r="E368" s="3"/>
      <c r="F368" s="3"/>
      <c r="G368" s="3"/>
      <c r="H368" s="3"/>
      <c r="I368" s="3"/>
      <c r="J368" s="3"/>
      <c r="K368" s="3"/>
      <c r="L368" s="3"/>
      <c r="M368" s="3"/>
      <c r="N368" s="3"/>
      <c r="O368" s="3"/>
      <c r="P368" s="3"/>
      <c r="Q368" s="3"/>
      <c r="R368" s="3"/>
      <c r="S368" s="3"/>
      <c r="T368" s="3"/>
      <c r="U368" s="3"/>
      <c r="V368" s="3"/>
      <c r="W368" s="3"/>
    </row>
    <row r="369" spans="1:23" ht="14">
      <c r="A369" s="3"/>
      <c r="B369" s="3"/>
      <c r="C369" s="3"/>
      <c r="D369" s="3"/>
      <c r="E369" s="3"/>
      <c r="F369" s="3"/>
      <c r="G369" s="3"/>
      <c r="H369" s="3"/>
      <c r="I369" s="3"/>
      <c r="J369" s="3"/>
      <c r="K369" s="3"/>
      <c r="L369" s="3"/>
      <c r="M369" s="3"/>
      <c r="N369" s="3"/>
      <c r="O369" s="3"/>
      <c r="P369" s="3"/>
      <c r="Q369" s="3"/>
      <c r="R369" s="3"/>
      <c r="S369" s="3"/>
      <c r="T369" s="3"/>
      <c r="U369" s="3"/>
      <c r="V369" s="3"/>
      <c r="W369" s="3"/>
    </row>
    <row r="370" spans="1:23" ht="14">
      <c r="A370" s="3"/>
      <c r="B370" s="3"/>
      <c r="C370" s="3"/>
      <c r="D370" s="3"/>
      <c r="E370" s="3"/>
      <c r="F370" s="3"/>
      <c r="G370" s="3"/>
      <c r="H370" s="3"/>
      <c r="I370" s="3"/>
      <c r="J370" s="3"/>
      <c r="K370" s="3"/>
      <c r="L370" s="3"/>
      <c r="M370" s="3"/>
      <c r="N370" s="3"/>
      <c r="O370" s="3"/>
      <c r="P370" s="3"/>
      <c r="Q370" s="3"/>
      <c r="R370" s="3"/>
      <c r="S370" s="3"/>
      <c r="T370" s="3"/>
      <c r="U370" s="3"/>
      <c r="V370" s="3"/>
      <c r="W370" s="3"/>
    </row>
    <row r="371" spans="1:23" ht="14">
      <c r="A371" s="3"/>
      <c r="B371" s="3"/>
      <c r="C371" s="3"/>
      <c r="D371" s="3"/>
      <c r="E371" s="3"/>
      <c r="F371" s="3"/>
      <c r="G371" s="3"/>
      <c r="H371" s="3"/>
      <c r="I371" s="3"/>
      <c r="J371" s="3"/>
      <c r="K371" s="3"/>
      <c r="L371" s="3"/>
      <c r="M371" s="3"/>
      <c r="N371" s="3"/>
      <c r="O371" s="3"/>
      <c r="P371" s="3"/>
      <c r="Q371" s="3"/>
      <c r="R371" s="3"/>
      <c r="S371" s="3"/>
      <c r="T371" s="3"/>
      <c r="U371" s="3"/>
      <c r="V371" s="3"/>
      <c r="W371" s="3"/>
    </row>
    <row r="372" spans="1:23" ht="14">
      <c r="A372" s="3"/>
      <c r="B372" s="3"/>
      <c r="C372" s="3"/>
      <c r="D372" s="3"/>
      <c r="E372" s="3"/>
      <c r="F372" s="3"/>
      <c r="G372" s="3"/>
      <c r="H372" s="3"/>
      <c r="I372" s="3"/>
      <c r="J372" s="3"/>
      <c r="K372" s="3"/>
      <c r="L372" s="3"/>
      <c r="M372" s="3"/>
      <c r="N372" s="3"/>
      <c r="O372" s="3"/>
      <c r="P372" s="3"/>
      <c r="Q372" s="3"/>
      <c r="R372" s="3"/>
      <c r="S372" s="3"/>
      <c r="T372" s="3"/>
      <c r="U372" s="3"/>
      <c r="V372" s="3"/>
      <c r="W372" s="3"/>
    </row>
    <row r="373" spans="1:23" ht="14">
      <c r="A373" s="3"/>
      <c r="B373" s="3"/>
      <c r="C373" s="3"/>
      <c r="D373" s="3"/>
      <c r="E373" s="3"/>
      <c r="F373" s="3"/>
      <c r="G373" s="3"/>
      <c r="H373" s="3"/>
      <c r="I373" s="3"/>
      <c r="J373" s="3"/>
      <c r="K373" s="3"/>
      <c r="L373" s="3"/>
      <c r="M373" s="3"/>
      <c r="N373" s="3"/>
      <c r="O373" s="3"/>
      <c r="P373" s="3"/>
      <c r="Q373" s="3"/>
      <c r="R373" s="3"/>
      <c r="S373" s="3"/>
      <c r="T373" s="3"/>
      <c r="U373" s="3"/>
      <c r="V373" s="3"/>
      <c r="W373" s="3"/>
    </row>
    <row r="374" spans="1:23" ht="14">
      <c r="A374" s="3"/>
      <c r="B374" s="3"/>
      <c r="C374" s="3"/>
      <c r="D374" s="3"/>
      <c r="E374" s="3"/>
      <c r="F374" s="3"/>
      <c r="G374" s="3"/>
      <c r="H374" s="3"/>
      <c r="I374" s="3"/>
      <c r="J374" s="3"/>
      <c r="K374" s="3"/>
      <c r="L374" s="3"/>
      <c r="M374" s="3"/>
      <c r="N374" s="3"/>
      <c r="O374" s="3"/>
      <c r="P374" s="3"/>
      <c r="Q374" s="3"/>
      <c r="R374" s="3"/>
      <c r="S374" s="3"/>
      <c r="T374" s="3"/>
      <c r="U374" s="3"/>
      <c r="V374" s="3"/>
      <c r="W374" s="3"/>
    </row>
    <row r="375" spans="1:23" ht="14">
      <c r="A375" s="3"/>
      <c r="B375" s="3"/>
      <c r="C375" s="3"/>
      <c r="D375" s="3"/>
      <c r="E375" s="3"/>
      <c r="F375" s="3"/>
      <c r="G375" s="3"/>
      <c r="H375" s="3"/>
      <c r="I375" s="3"/>
      <c r="J375" s="3"/>
      <c r="K375" s="3"/>
      <c r="L375" s="3"/>
      <c r="M375" s="3"/>
      <c r="N375" s="3"/>
      <c r="O375" s="3"/>
      <c r="P375" s="3"/>
      <c r="Q375" s="3"/>
      <c r="R375" s="3"/>
      <c r="S375" s="3"/>
      <c r="T375" s="3"/>
      <c r="U375" s="3"/>
      <c r="V375" s="3"/>
      <c r="W375" s="3"/>
    </row>
    <row r="376" spans="1:23" ht="14">
      <c r="A376" s="3"/>
      <c r="B376" s="3"/>
      <c r="C376" s="3"/>
      <c r="D376" s="3"/>
      <c r="E376" s="3"/>
      <c r="F376" s="3"/>
      <c r="G376" s="3"/>
      <c r="H376" s="3"/>
      <c r="I376" s="3"/>
      <c r="J376" s="3"/>
      <c r="K376" s="3"/>
      <c r="L376" s="3"/>
      <c r="M376" s="3"/>
      <c r="N376" s="3"/>
      <c r="O376" s="3"/>
      <c r="P376" s="3"/>
      <c r="Q376" s="3"/>
      <c r="R376" s="3"/>
      <c r="S376" s="3"/>
      <c r="T376" s="3"/>
      <c r="U376" s="3"/>
      <c r="V376" s="3"/>
      <c r="W376" s="3"/>
    </row>
    <row r="377" spans="1:23" ht="14">
      <c r="A377" s="3"/>
      <c r="B377" s="3"/>
      <c r="C377" s="3"/>
      <c r="D377" s="3"/>
      <c r="E377" s="3"/>
      <c r="F377" s="3"/>
      <c r="G377" s="3"/>
      <c r="H377" s="3"/>
      <c r="I377" s="3"/>
      <c r="J377" s="3"/>
      <c r="K377" s="3"/>
      <c r="L377" s="3"/>
      <c r="M377" s="3"/>
      <c r="N377" s="3"/>
      <c r="O377" s="3"/>
      <c r="P377" s="3"/>
      <c r="Q377" s="3"/>
      <c r="R377" s="3"/>
      <c r="S377" s="3"/>
      <c r="T377" s="3"/>
      <c r="U377" s="3"/>
      <c r="V377" s="3"/>
      <c r="W377" s="3"/>
    </row>
    <row r="378" spans="1:23" ht="14">
      <c r="A378" s="3"/>
      <c r="B378" s="3"/>
      <c r="C378" s="3"/>
      <c r="D378" s="3"/>
      <c r="E378" s="3"/>
      <c r="F378" s="3"/>
      <c r="G378" s="3"/>
      <c r="H378" s="3"/>
      <c r="I378" s="3"/>
      <c r="J378" s="3"/>
      <c r="K378" s="3"/>
      <c r="L378" s="3"/>
      <c r="M378" s="3"/>
      <c r="N378" s="3"/>
      <c r="O378" s="3"/>
      <c r="P378" s="3"/>
      <c r="Q378" s="3"/>
      <c r="R378" s="3"/>
      <c r="S378" s="3"/>
      <c r="T378" s="3"/>
      <c r="U378" s="3"/>
      <c r="V378" s="3"/>
      <c r="W378" s="3"/>
    </row>
    <row r="379" spans="1:23" ht="14">
      <c r="A379" s="3"/>
      <c r="B379" s="3"/>
      <c r="C379" s="3"/>
      <c r="D379" s="3"/>
      <c r="E379" s="3"/>
      <c r="F379" s="3"/>
      <c r="G379" s="3"/>
      <c r="H379" s="3"/>
      <c r="I379" s="3"/>
      <c r="J379" s="3"/>
      <c r="K379" s="3"/>
      <c r="L379" s="3"/>
      <c r="M379" s="3"/>
      <c r="N379" s="3"/>
      <c r="O379" s="3"/>
      <c r="P379" s="3"/>
      <c r="Q379" s="3"/>
      <c r="R379" s="3"/>
      <c r="S379" s="3"/>
      <c r="T379" s="3"/>
      <c r="U379" s="3"/>
      <c r="V379" s="3"/>
      <c r="W379" s="3"/>
    </row>
    <row r="380" spans="1:23" ht="14">
      <c r="A380" s="3"/>
      <c r="B380" s="3"/>
      <c r="C380" s="3"/>
      <c r="D380" s="3"/>
      <c r="E380" s="3"/>
      <c r="F380" s="3"/>
      <c r="G380" s="3"/>
      <c r="H380" s="3"/>
      <c r="I380" s="3"/>
      <c r="J380" s="3"/>
      <c r="K380" s="3"/>
      <c r="L380" s="3"/>
      <c r="M380" s="3"/>
      <c r="N380" s="3"/>
      <c r="O380" s="3"/>
      <c r="P380" s="3"/>
      <c r="Q380" s="3"/>
      <c r="R380" s="3"/>
      <c r="S380" s="3"/>
      <c r="T380" s="3"/>
      <c r="U380" s="3"/>
      <c r="V380" s="3"/>
      <c r="W380" s="3"/>
    </row>
    <row r="381" spans="1:23" ht="14">
      <c r="A381" s="3"/>
      <c r="B381" s="3"/>
      <c r="C381" s="3"/>
      <c r="D381" s="3"/>
      <c r="E381" s="3"/>
      <c r="F381" s="3"/>
      <c r="G381" s="3"/>
      <c r="H381" s="3"/>
      <c r="I381" s="3"/>
      <c r="J381" s="3"/>
      <c r="K381" s="3"/>
      <c r="L381" s="3"/>
      <c r="M381" s="3"/>
      <c r="N381" s="3"/>
      <c r="O381" s="3"/>
      <c r="P381" s="3"/>
      <c r="Q381" s="3"/>
      <c r="R381" s="3"/>
      <c r="S381" s="3"/>
      <c r="T381" s="3"/>
      <c r="U381" s="3"/>
      <c r="V381" s="3"/>
      <c r="W381" s="3"/>
    </row>
    <row r="382" spans="1:23" ht="14">
      <c r="A382" s="3"/>
      <c r="B382" s="3"/>
      <c r="C382" s="3"/>
      <c r="D382" s="3"/>
      <c r="E382" s="3"/>
      <c r="F382" s="3"/>
      <c r="G382" s="3"/>
      <c r="H382" s="3"/>
      <c r="I382" s="3"/>
      <c r="J382" s="3"/>
      <c r="K382" s="3"/>
      <c r="L382" s="3"/>
      <c r="M382" s="3"/>
      <c r="N382" s="3"/>
      <c r="O382" s="3"/>
      <c r="P382" s="3"/>
      <c r="Q382" s="3"/>
      <c r="R382" s="3"/>
      <c r="S382" s="3"/>
      <c r="T382" s="3"/>
      <c r="U382" s="3"/>
      <c r="V382" s="3"/>
      <c r="W382" s="3"/>
    </row>
    <row r="383" spans="1:23" ht="14">
      <c r="A383" s="3"/>
      <c r="B383" s="3"/>
      <c r="C383" s="3"/>
      <c r="D383" s="3"/>
      <c r="E383" s="3"/>
      <c r="F383" s="3"/>
      <c r="G383" s="3"/>
      <c r="H383" s="3"/>
      <c r="I383" s="3"/>
      <c r="J383" s="3"/>
      <c r="K383" s="3"/>
      <c r="L383" s="3"/>
      <c r="M383" s="3"/>
      <c r="N383" s="3"/>
      <c r="O383" s="3"/>
      <c r="P383" s="3"/>
      <c r="Q383" s="3"/>
      <c r="R383" s="3"/>
      <c r="S383" s="3"/>
      <c r="T383" s="3"/>
      <c r="U383" s="3"/>
      <c r="V383" s="3"/>
      <c r="W383" s="3"/>
    </row>
    <row r="384" spans="1:23" ht="14">
      <c r="A384" s="3"/>
      <c r="B384" s="3"/>
      <c r="C384" s="3"/>
      <c r="D384" s="3"/>
      <c r="E384" s="3"/>
      <c r="F384" s="3"/>
      <c r="G384" s="3"/>
      <c r="H384" s="3"/>
      <c r="I384" s="3"/>
      <c r="J384" s="3"/>
      <c r="K384" s="3"/>
      <c r="L384" s="3"/>
      <c r="M384" s="3"/>
      <c r="N384" s="3"/>
      <c r="O384" s="3"/>
      <c r="P384" s="3"/>
      <c r="Q384" s="3"/>
      <c r="R384" s="3"/>
      <c r="S384" s="3"/>
      <c r="T384" s="3"/>
      <c r="U384" s="3"/>
      <c r="V384" s="3"/>
      <c r="W384" s="3"/>
    </row>
    <row r="385" spans="1:23" ht="14">
      <c r="A385" s="3"/>
      <c r="B385" s="3"/>
      <c r="C385" s="3"/>
      <c r="D385" s="3"/>
      <c r="E385" s="3"/>
      <c r="F385" s="3"/>
      <c r="G385" s="3"/>
      <c r="H385" s="3"/>
      <c r="I385" s="3"/>
      <c r="J385" s="3"/>
      <c r="K385" s="3"/>
      <c r="L385" s="3"/>
      <c r="M385" s="3"/>
      <c r="N385" s="3"/>
      <c r="O385" s="3"/>
      <c r="P385" s="3"/>
      <c r="Q385" s="3"/>
      <c r="R385" s="3"/>
      <c r="S385" s="3"/>
      <c r="T385" s="3"/>
      <c r="U385" s="3"/>
      <c r="V385" s="3"/>
      <c r="W385" s="3"/>
    </row>
    <row r="386" spans="1:23" ht="14">
      <c r="A386" s="3"/>
      <c r="B386" s="3"/>
      <c r="C386" s="3"/>
      <c r="D386" s="3"/>
      <c r="E386" s="3"/>
      <c r="F386" s="3"/>
      <c r="G386" s="3"/>
      <c r="H386" s="3"/>
      <c r="I386" s="3"/>
      <c r="J386" s="3"/>
      <c r="K386" s="3"/>
      <c r="L386" s="3"/>
      <c r="M386" s="3"/>
      <c r="N386" s="3"/>
      <c r="O386" s="3"/>
      <c r="P386" s="3"/>
      <c r="Q386" s="3"/>
      <c r="R386" s="3"/>
      <c r="S386" s="3"/>
      <c r="T386" s="3"/>
      <c r="U386" s="3"/>
      <c r="V386" s="3"/>
      <c r="W386" s="3"/>
    </row>
    <row r="387" spans="1:23" ht="14">
      <c r="A387" s="3"/>
      <c r="B387" s="3"/>
      <c r="C387" s="3"/>
      <c r="D387" s="3"/>
      <c r="E387" s="3"/>
      <c r="F387" s="3"/>
      <c r="G387" s="3"/>
      <c r="H387" s="3"/>
      <c r="I387" s="3"/>
      <c r="J387" s="3"/>
      <c r="K387" s="3"/>
      <c r="L387" s="3"/>
      <c r="M387" s="3"/>
      <c r="N387" s="3"/>
      <c r="O387" s="3"/>
      <c r="P387" s="3"/>
      <c r="Q387" s="3"/>
      <c r="R387" s="3"/>
      <c r="S387" s="3"/>
      <c r="T387" s="3"/>
      <c r="U387" s="3"/>
      <c r="V387" s="3"/>
      <c r="W387" s="3"/>
    </row>
    <row r="388" spans="1:23" ht="14">
      <c r="A388" s="3"/>
      <c r="B388" s="3"/>
      <c r="C388" s="3"/>
      <c r="D388" s="3"/>
      <c r="E388" s="3"/>
      <c r="F388" s="3"/>
      <c r="G388" s="3"/>
      <c r="H388" s="3"/>
      <c r="I388" s="3"/>
      <c r="J388" s="3"/>
      <c r="K388" s="3"/>
      <c r="L388" s="3"/>
      <c r="M388" s="3"/>
      <c r="N388" s="3"/>
      <c r="O388" s="3"/>
      <c r="P388" s="3"/>
      <c r="Q388" s="3"/>
      <c r="R388" s="3"/>
      <c r="S388" s="3"/>
      <c r="T388" s="3"/>
      <c r="U388" s="3"/>
      <c r="V388" s="3"/>
      <c r="W388" s="3"/>
    </row>
    <row r="389" spans="1:23" ht="14">
      <c r="A389" s="3"/>
      <c r="B389" s="3"/>
      <c r="C389" s="3"/>
      <c r="D389" s="3"/>
      <c r="E389" s="3"/>
      <c r="F389" s="3"/>
      <c r="G389" s="3"/>
      <c r="H389" s="3"/>
      <c r="I389" s="3"/>
      <c r="J389" s="3"/>
      <c r="K389" s="3"/>
      <c r="L389" s="3"/>
      <c r="M389" s="3"/>
      <c r="N389" s="3"/>
      <c r="O389" s="3"/>
      <c r="P389" s="3"/>
      <c r="Q389" s="3"/>
      <c r="R389" s="3"/>
      <c r="S389" s="3"/>
      <c r="T389" s="3"/>
      <c r="U389" s="3"/>
      <c r="V389" s="3"/>
      <c r="W389" s="3"/>
    </row>
    <row r="390" spans="1:23" ht="14">
      <c r="A390" s="3"/>
      <c r="B390" s="3"/>
      <c r="C390" s="3"/>
      <c r="D390" s="3"/>
      <c r="E390" s="3"/>
      <c r="F390" s="3"/>
      <c r="G390" s="3"/>
      <c r="H390" s="3"/>
      <c r="I390" s="3"/>
      <c r="J390" s="3"/>
      <c r="K390" s="3"/>
      <c r="L390" s="3"/>
      <c r="M390" s="3"/>
      <c r="N390" s="3"/>
      <c r="O390" s="3"/>
      <c r="P390" s="3"/>
      <c r="Q390" s="3"/>
      <c r="R390" s="3"/>
      <c r="S390" s="3"/>
      <c r="T390" s="3"/>
      <c r="U390" s="3"/>
      <c r="V390" s="3"/>
      <c r="W390" s="3"/>
    </row>
    <row r="391" spans="1:23" ht="14">
      <c r="A391" s="3"/>
      <c r="B391" s="3"/>
      <c r="C391" s="3"/>
      <c r="D391" s="3"/>
      <c r="E391" s="3"/>
      <c r="F391" s="3"/>
      <c r="G391" s="3"/>
      <c r="H391" s="3"/>
      <c r="I391" s="3"/>
      <c r="J391" s="3"/>
      <c r="K391" s="3"/>
      <c r="L391" s="3"/>
      <c r="M391" s="3"/>
      <c r="N391" s="3"/>
      <c r="O391" s="3"/>
      <c r="P391" s="3"/>
      <c r="Q391" s="3"/>
      <c r="R391" s="3"/>
      <c r="S391" s="3"/>
      <c r="T391" s="3"/>
      <c r="U391" s="3"/>
      <c r="V391" s="3"/>
      <c r="W391" s="3"/>
    </row>
    <row r="392" spans="1:23" ht="14">
      <c r="A392" s="3"/>
      <c r="B392" s="3"/>
      <c r="C392" s="3"/>
      <c r="D392" s="3"/>
      <c r="E392" s="3"/>
      <c r="F392" s="3"/>
      <c r="G392" s="3"/>
      <c r="H392" s="3"/>
      <c r="I392" s="3"/>
      <c r="J392" s="3"/>
      <c r="K392" s="3"/>
      <c r="L392" s="3"/>
      <c r="M392" s="3"/>
      <c r="N392" s="3"/>
      <c r="O392" s="3"/>
      <c r="P392" s="3"/>
      <c r="Q392" s="3"/>
      <c r="R392" s="3"/>
      <c r="S392" s="3"/>
      <c r="T392" s="3"/>
      <c r="U392" s="3"/>
      <c r="V392" s="3"/>
      <c r="W392" s="3"/>
    </row>
    <row r="393" spans="1:23" ht="14">
      <c r="A393" s="3"/>
      <c r="B393" s="3"/>
      <c r="C393" s="3"/>
      <c r="D393" s="3"/>
      <c r="E393" s="3"/>
      <c r="F393" s="3"/>
      <c r="G393" s="3"/>
      <c r="H393" s="3"/>
      <c r="I393" s="3"/>
      <c r="J393" s="3"/>
      <c r="K393" s="3"/>
      <c r="L393" s="3"/>
      <c r="M393" s="3"/>
      <c r="N393" s="3"/>
      <c r="O393" s="3"/>
      <c r="P393" s="3"/>
      <c r="Q393" s="3"/>
      <c r="R393" s="3"/>
      <c r="S393" s="3"/>
      <c r="T393" s="3"/>
      <c r="U393" s="3"/>
      <c r="V393" s="3"/>
      <c r="W393" s="3"/>
    </row>
    <row r="394" spans="1:23" ht="14">
      <c r="A394" s="3"/>
      <c r="B394" s="3"/>
      <c r="C394" s="3"/>
      <c r="D394" s="3"/>
      <c r="E394" s="3"/>
      <c r="F394" s="3"/>
      <c r="G394" s="3"/>
      <c r="H394" s="3"/>
      <c r="I394" s="3"/>
      <c r="J394" s="3"/>
      <c r="K394" s="3"/>
      <c r="L394" s="3"/>
      <c r="M394" s="3"/>
      <c r="N394" s="3"/>
      <c r="O394" s="3"/>
      <c r="P394" s="3"/>
      <c r="Q394" s="3"/>
      <c r="R394" s="3"/>
      <c r="S394" s="3"/>
      <c r="T394" s="3"/>
      <c r="U394" s="3"/>
      <c r="V394" s="3"/>
      <c r="W394" s="3"/>
    </row>
    <row r="395" spans="1:23" ht="14">
      <c r="A395" s="3"/>
      <c r="B395" s="3"/>
      <c r="C395" s="3"/>
      <c r="D395" s="3"/>
      <c r="E395" s="3"/>
      <c r="F395" s="3"/>
      <c r="G395" s="3"/>
      <c r="H395" s="3"/>
      <c r="I395" s="3"/>
      <c r="J395" s="3"/>
      <c r="K395" s="3"/>
      <c r="L395" s="3"/>
      <c r="M395" s="3"/>
      <c r="N395" s="3"/>
      <c r="O395" s="3"/>
      <c r="P395" s="3"/>
      <c r="Q395" s="3"/>
      <c r="R395" s="3"/>
      <c r="S395" s="3"/>
      <c r="T395" s="3"/>
      <c r="U395" s="3"/>
      <c r="V395" s="3"/>
      <c r="W395" s="3"/>
    </row>
    <row r="396" spans="1:23" ht="14">
      <c r="A396" s="3"/>
      <c r="B396" s="3"/>
      <c r="C396" s="3"/>
      <c r="D396" s="3"/>
      <c r="E396" s="3"/>
      <c r="F396" s="3"/>
      <c r="G396" s="3"/>
      <c r="H396" s="3"/>
      <c r="I396" s="3"/>
      <c r="J396" s="3"/>
      <c r="K396" s="3"/>
      <c r="L396" s="3"/>
      <c r="M396" s="3"/>
      <c r="N396" s="3"/>
      <c r="O396" s="3"/>
      <c r="P396" s="3"/>
      <c r="Q396" s="3"/>
      <c r="R396" s="3"/>
      <c r="S396" s="3"/>
      <c r="T396" s="3"/>
      <c r="U396" s="3"/>
      <c r="V396" s="3"/>
      <c r="W396" s="3"/>
    </row>
    <row r="397" spans="1:23" ht="14">
      <c r="A397" s="3"/>
      <c r="B397" s="3"/>
      <c r="C397" s="3"/>
      <c r="D397" s="3"/>
      <c r="E397" s="3"/>
      <c r="F397" s="3"/>
      <c r="G397" s="3"/>
      <c r="H397" s="3"/>
      <c r="I397" s="3"/>
      <c r="J397" s="3"/>
      <c r="K397" s="3"/>
      <c r="L397" s="3"/>
      <c r="M397" s="3"/>
      <c r="N397" s="3"/>
      <c r="O397" s="3"/>
      <c r="P397" s="3"/>
      <c r="Q397" s="3"/>
      <c r="R397" s="3"/>
      <c r="S397" s="3"/>
      <c r="T397" s="3"/>
      <c r="U397" s="3"/>
      <c r="V397" s="3"/>
      <c r="W397" s="3"/>
    </row>
    <row r="398" spans="1:23" ht="14">
      <c r="A398" s="3"/>
      <c r="B398" s="3"/>
      <c r="C398" s="3"/>
      <c r="D398" s="3"/>
      <c r="E398" s="3"/>
      <c r="F398" s="3"/>
      <c r="G398" s="3"/>
      <c r="H398" s="3"/>
      <c r="I398" s="3"/>
      <c r="J398" s="3"/>
      <c r="K398" s="3"/>
      <c r="L398" s="3"/>
      <c r="M398" s="3"/>
      <c r="N398" s="3"/>
      <c r="O398" s="3"/>
      <c r="P398" s="3"/>
      <c r="Q398" s="3"/>
      <c r="R398" s="3"/>
      <c r="S398" s="3"/>
      <c r="T398" s="3"/>
      <c r="U398" s="3"/>
      <c r="V398" s="3"/>
      <c r="W398" s="3"/>
    </row>
    <row r="399" spans="1:23" ht="14">
      <c r="A399" s="3"/>
      <c r="B399" s="3"/>
      <c r="C399" s="3"/>
      <c r="D399" s="3"/>
      <c r="E399" s="3"/>
      <c r="F399" s="3"/>
      <c r="G399" s="3"/>
      <c r="H399" s="3"/>
      <c r="I399" s="3"/>
      <c r="J399" s="3"/>
      <c r="K399" s="3"/>
      <c r="L399" s="3"/>
      <c r="M399" s="3"/>
      <c r="N399" s="3"/>
      <c r="O399" s="3"/>
      <c r="P399" s="3"/>
      <c r="Q399" s="3"/>
      <c r="R399" s="3"/>
      <c r="S399" s="3"/>
      <c r="T399" s="3"/>
      <c r="U399" s="3"/>
      <c r="V399" s="3"/>
      <c r="W399" s="3"/>
    </row>
    <row r="400" spans="1:23" ht="14">
      <c r="A400" s="3"/>
      <c r="B400" s="3"/>
      <c r="C400" s="3"/>
      <c r="D400" s="3"/>
      <c r="E400" s="3"/>
      <c r="F400" s="3"/>
      <c r="G400" s="3"/>
      <c r="H400" s="3"/>
      <c r="I400" s="3"/>
      <c r="J400" s="3"/>
      <c r="K400" s="3"/>
      <c r="L400" s="3"/>
      <c r="M400" s="3"/>
      <c r="N400" s="3"/>
      <c r="O400" s="3"/>
      <c r="P400" s="3"/>
      <c r="Q400" s="3"/>
      <c r="R400" s="3"/>
      <c r="S400" s="3"/>
      <c r="T400" s="3"/>
      <c r="U400" s="3"/>
      <c r="V400" s="3"/>
      <c r="W400" s="3"/>
    </row>
    <row r="401" spans="1:23" ht="14">
      <c r="A401" s="3"/>
      <c r="B401" s="3"/>
      <c r="C401" s="3"/>
      <c r="D401" s="3"/>
      <c r="E401" s="3"/>
      <c r="F401" s="3"/>
      <c r="G401" s="3"/>
      <c r="H401" s="3"/>
      <c r="I401" s="3"/>
      <c r="J401" s="3"/>
      <c r="K401" s="3"/>
      <c r="L401" s="3"/>
      <c r="M401" s="3"/>
      <c r="N401" s="3"/>
      <c r="O401" s="3"/>
      <c r="P401" s="3"/>
      <c r="Q401" s="3"/>
      <c r="R401" s="3"/>
      <c r="S401" s="3"/>
      <c r="T401" s="3"/>
      <c r="U401" s="3"/>
      <c r="V401" s="3"/>
      <c r="W401" s="3"/>
    </row>
    <row r="402" spans="1:23" ht="14">
      <c r="A402" s="3"/>
      <c r="B402" s="3"/>
      <c r="C402" s="3"/>
      <c r="D402" s="3"/>
      <c r="E402" s="3"/>
      <c r="F402" s="3"/>
      <c r="G402" s="3"/>
      <c r="H402" s="3"/>
      <c r="I402" s="3"/>
      <c r="J402" s="3"/>
      <c r="K402" s="3"/>
      <c r="L402" s="3"/>
      <c r="M402" s="3"/>
      <c r="N402" s="3"/>
      <c r="O402" s="3"/>
      <c r="P402" s="3"/>
      <c r="Q402" s="3"/>
      <c r="R402" s="3"/>
      <c r="S402" s="3"/>
      <c r="T402" s="3"/>
      <c r="U402" s="3"/>
      <c r="V402" s="3"/>
      <c r="W402" s="3"/>
    </row>
    <row r="403" spans="1:23" ht="14">
      <c r="A403" s="3"/>
      <c r="B403" s="3"/>
      <c r="C403" s="3"/>
      <c r="D403" s="3"/>
      <c r="E403" s="3"/>
      <c r="F403" s="3"/>
      <c r="G403" s="3"/>
      <c r="H403" s="3"/>
      <c r="I403" s="3"/>
      <c r="J403" s="3"/>
      <c r="K403" s="3"/>
      <c r="L403" s="3"/>
      <c r="M403" s="3"/>
      <c r="N403" s="3"/>
      <c r="O403" s="3"/>
      <c r="P403" s="3"/>
      <c r="Q403" s="3"/>
      <c r="R403" s="3"/>
      <c r="S403" s="3"/>
      <c r="T403" s="3"/>
      <c r="U403" s="3"/>
      <c r="V403" s="3"/>
      <c r="W403" s="3"/>
    </row>
    <row r="404" spans="1:23" ht="14">
      <c r="A404" s="3"/>
      <c r="B404" s="3"/>
      <c r="C404" s="3"/>
      <c r="D404" s="3"/>
      <c r="E404" s="3"/>
      <c r="F404" s="3"/>
      <c r="G404" s="3"/>
      <c r="H404" s="3"/>
      <c r="I404" s="3"/>
      <c r="J404" s="3"/>
      <c r="K404" s="3"/>
      <c r="L404" s="3"/>
      <c r="M404" s="3"/>
      <c r="N404" s="3"/>
      <c r="O404" s="3"/>
      <c r="P404" s="3"/>
      <c r="Q404" s="3"/>
      <c r="R404" s="3"/>
      <c r="S404" s="3"/>
      <c r="T404" s="3"/>
      <c r="U404" s="3"/>
      <c r="V404" s="3"/>
      <c r="W404" s="3"/>
    </row>
    <row r="405" spans="1:23" ht="14">
      <c r="A405" s="3"/>
      <c r="B405" s="3"/>
      <c r="C405" s="3"/>
      <c r="D405" s="3"/>
      <c r="E405" s="3"/>
      <c r="F405" s="3"/>
      <c r="G405" s="3"/>
      <c r="H405" s="3"/>
      <c r="I405" s="3"/>
      <c r="J405" s="3"/>
      <c r="K405" s="3"/>
      <c r="L405" s="3"/>
      <c r="M405" s="3"/>
      <c r="N405" s="3"/>
      <c r="O405" s="3"/>
      <c r="P405" s="3"/>
      <c r="Q405" s="3"/>
      <c r="R405" s="3"/>
      <c r="S405" s="3"/>
      <c r="T405" s="3"/>
      <c r="U405" s="3"/>
      <c r="V405" s="3"/>
      <c r="W405" s="3"/>
    </row>
    <row r="406" spans="1:23" ht="14">
      <c r="A406" s="3"/>
      <c r="B406" s="3"/>
      <c r="C406" s="3"/>
      <c r="D406" s="3"/>
      <c r="E406" s="3"/>
      <c r="F406" s="3"/>
      <c r="G406" s="3"/>
      <c r="H406" s="3"/>
      <c r="I406" s="3"/>
      <c r="J406" s="3"/>
      <c r="K406" s="3"/>
      <c r="L406" s="3"/>
      <c r="M406" s="3"/>
      <c r="N406" s="3"/>
      <c r="O406" s="3"/>
      <c r="P406" s="3"/>
      <c r="Q406" s="3"/>
      <c r="R406" s="3"/>
      <c r="S406" s="3"/>
      <c r="T406" s="3"/>
      <c r="U406" s="3"/>
      <c r="V406" s="3"/>
      <c r="W406" s="3"/>
    </row>
    <row r="407" spans="1:23" ht="14">
      <c r="A407" s="3"/>
      <c r="B407" s="3"/>
      <c r="C407" s="3"/>
      <c r="D407" s="3"/>
      <c r="E407" s="3"/>
      <c r="F407" s="3"/>
      <c r="G407" s="3"/>
      <c r="H407" s="3"/>
      <c r="I407" s="3"/>
      <c r="J407" s="3"/>
      <c r="K407" s="3"/>
      <c r="L407" s="3"/>
      <c r="M407" s="3"/>
      <c r="N407" s="3"/>
      <c r="O407" s="3"/>
      <c r="P407" s="3"/>
      <c r="Q407" s="3"/>
      <c r="R407" s="3"/>
      <c r="S407" s="3"/>
      <c r="T407" s="3"/>
      <c r="U407" s="3"/>
      <c r="V407" s="3"/>
      <c r="W407" s="3"/>
    </row>
    <row r="408" spans="1:23" ht="14">
      <c r="A408" s="3"/>
      <c r="B408" s="3"/>
      <c r="C408" s="3"/>
      <c r="D408" s="3"/>
      <c r="E408" s="3"/>
      <c r="F408" s="3"/>
      <c r="G408" s="3"/>
      <c r="H408" s="3"/>
      <c r="I408" s="3"/>
      <c r="J408" s="3"/>
      <c r="K408" s="3"/>
      <c r="L408" s="3"/>
      <c r="M408" s="3"/>
      <c r="N408" s="3"/>
      <c r="O408" s="3"/>
      <c r="P408" s="3"/>
      <c r="Q408" s="3"/>
      <c r="R408" s="3"/>
      <c r="S408" s="3"/>
      <c r="T408" s="3"/>
      <c r="U408" s="3"/>
      <c r="V408" s="3"/>
      <c r="W408" s="3"/>
    </row>
    <row r="409" spans="1:23" ht="14">
      <c r="A409" s="3"/>
      <c r="B409" s="3"/>
      <c r="C409" s="3"/>
      <c r="D409" s="3"/>
      <c r="E409" s="3"/>
      <c r="F409" s="3"/>
      <c r="G409" s="3"/>
      <c r="H409" s="3"/>
      <c r="I409" s="3"/>
      <c r="J409" s="3"/>
      <c r="K409" s="3"/>
      <c r="L409" s="3"/>
      <c r="M409" s="3"/>
      <c r="N409" s="3"/>
      <c r="O409" s="3"/>
      <c r="P409" s="3"/>
      <c r="Q409" s="3"/>
      <c r="R409" s="3"/>
      <c r="S409" s="3"/>
      <c r="T409" s="3"/>
      <c r="U409" s="3"/>
      <c r="V409" s="3"/>
      <c r="W409" s="3"/>
    </row>
    <row r="410" spans="1:23" ht="14">
      <c r="A410" s="3"/>
      <c r="B410" s="3"/>
      <c r="C410" s="3"/>
      <c r="D410" s="3"/>
      <c r="E410" s="3"/>
      <c r="F410" s="3"/>
      <c r="G410" s="3"/>
      <c r="H410" s="3"/>
      <c r="I410" s="3"/>
      <c r="J410" s="3"/>
      <c r="K410" s="3"/>
      <c r="L410" s="3"/>
      <c r="M410" s="3"/>
      <c r="N410" s="3"/>
      <c r="O410" s="3"/>
      <c r="P410" s="3"/>
      <c r="Q410" s="3"/>
      <c r="R410" s="3"/>
      <c r="S410" s="3"/>
      <c r="T410" s="3"/>
      <c r="U410" s="3"/>
      <c r="V410" s="3"/>
      <c r="W410" s="3"/>
    </row>
    <row r="411" spans="1:23" ht="14">
      <c r="A411" s="3"/>
      <c r="B411" s="3"/>
      <c r="C411" s="3"/>
      <c r="D411" s="3"/>
      <c r="E411" s="3"/>
      <c r="F411" s="3"/>
      <c r="G411" s="3"/>
      <c r="H411" s="3"/>
      <c r="I411" s="3"/>
      <c r="J411" s="3"/>
      <c r="K411" s="3"/>
      <c r="L411" s="3"/>
      <c r="M411" s="3"/>
      <c r="N411" s="3"/>
      <c r="O411" s="3"/>
      <c r="P411" s="3"/>
      <c r="Q411" s="3"/>
      <c r="R411" s="3"/>
      <c r="S411" s="3"/>
      <c r="T411" s="3"/>
      <c r="U411" s="3"/>
      <c r="V411" s="3"/>
      <c r="W411" s="3"/>
    </row>
    <row r="412" spans="1:23" ht="14">
      <c r="A412" s="3"/>
      <c r="B412" s="3"/>
      <c r="C412" s="3"/>
      <c r="D412" s="3"/>
      <c r="E412" s="3"/>
      <c r="F412" s="3"/>
      <c r="G412" s="3"/>
      <c r="H412" s="3"/>
      <c r="I412" s="3"/>
      <c r="J412" s="3"/>
      <c r="K412" s="3"/>
      <c r="L412" s="3"/>
      <c r="M412" s="3"/>
      <c r="N412" s="3"/>
      <c r="O412" s="3"/>
      <c r="P412" s="3"/>
      <c r="Q412" s="3"/>
      <c r="R412" s="3"/>
      <c r="S412" s="3"/>
      <c r="T412" s="3"/>
      <c r="U412" s="3"/>
      <c r="V412" s="3"/>
      <c r="W412" s="3"/>
    </row>
    <row r="413" spans="1:23" ht="14">
      <c r="A413" s="3"/>
      <c r="B413" s="3"/>
      <c r="C413" s="3"/>
      <c r="D413" s="3"/>
      <c r="E413" s="3"/>
      <c r="F413" s="3"/>
      <c r="G413" s="3"/>
      <c r="H413" s="3"/>
      <c r="I413" s="3"/>
      <c r="J413" s="3"/>
      <c r="K413" s="3"/>
      <c r="L413" s="3"/>
      <c r="M413" s="3"/>
      <c r="N413" s="3"/>
      <c r="O413" s="3"/>
      <c r="P413" s="3"/>
      <c r="Q413" s="3"/>
      <c r="R413" s="3"/>
      <c r="S413" s="3"/>
      <c r="T413" s="3"/>
      <c r="U413" s="3"/>
      <c r="V413" s="3"/>
      <c r="W413" s="3"/>
    </row>
    <row r="414" spans="1:23" ht="14">
      <c r="A414" s="3"/>
      <c r="B414" s="3"/>
      <c r="C414" s="3"/>
      <c r="D414" s="3"/>
      <c r="E414" s="3"/>
      <c r="F414" s="3"/>
      <c r="G414" s="3"/>
      <c r="H414" s="3"/>
      <c r="I414" s="3"/>
      <c r="J414" s="3"/>
      <c r="K414" s="3"/>
      <c r="L414" s="3"/>
      <c r="M414" s="3"/>
      <c r="N414" s="3"/>
      <c r="O414" s="3"/>
      <c r="P414" s="3"/>
      <c r="Q414" s="3"/>
      <c r="R414" s="3"/>
      <c r="S414" s="3"/>
      <c r="T414" s="3"/>
      <c r="U414" s="3"/>
      <c r="V414" s="3"/>
      <c r="W414" s="3"/>
    </row>
    <row r="415" spans="1:23" ht="14">
      <c r="A415" s="3"/>
      <c r="B415" s="3"/>
      <c r="C415" s="3"/>
      <c r="D415" s="3"/>
      <c r="E415" s="3"/>
      <c r="F415" s="3"/>
      <c r="G415" s="3"/>
      <c r="H415" s="3"/>
      <c r="I415" s="3"/>
      <c r="J415" s="3"/>
      <c r="K415" s="3"/>
      <c r="L415" s="3"/>
      <c r="M415" s="3"/>
      <c r="N415" s="3"/>
      <c r="O415" s="3"/>
      <c r="P415" s="3"/>
      <c r="Q415" s="3"/>
      <c r="R415" s="3"/>
      <c r="S415" s="3"/>
      <c r="T415" s="3"/>
      <c r="U415" s="3"/>
      <c r="V415" s="3"/>
      <c r="W415" s="3"/>
    </row>
    <row r="416" spans="1:23" ht="14">
      <c r="A416" s="3"/>
      <c r="B416" s="3"/>
      <c r="C416" s="3"/>
      <c r="D416" s="3"/>
      <c r="E416" s="3"/>
      <c r="F416" s="3"/>
      <c r="G416" s="3"/>
      <c r="H416" s="3"/>
      <c r="I416" s="3"/>
      <c r="J416" s="3"/>
      <c r="K416" s="3"/>
      <c r="L416" s="3"/>
      <c r="M416" s="3"/>
      <c r="N416" s="3"/>
      <c r="O416" s="3"/>
      <c r="P416" s="3"/>
      <c r="Q416" s="3"/>
      <c r="R416" s="3"/>
      <c r="S416" s="3"/>
      <c r="T416" s="3"/>
      <c r="U416" s="3"/>
      <c r="V416" s="3"/>
      <c r="W416" s="3"/>
    </row>
    <row r="417" spans="1:23" ht="14">
      <c r="A417" s="3"/>
      <c r="B417" s="3"/>
      <c r="C417" s="3"/>
      <c r="D417" s="3"/>
      <c r="E417" s="3"/>
      <c r="F417" s="3"/>
      <c r="G417" s="3"/>
      <c r="H417" s="3"/>
      <c r="I417" s="3"/>
      <c r="J417" s="3"/>
      <c r="K417" s="3"/>
      <c r="L417" s="3"/>
      <c r="M417" s="3"/>
      <c r="N417" s="3"/>
      <c r="O417" s="3"/>
      <c r="P417" s="3"/>
      <c r="Q417" s="3"/>
      <c r="R417" s="3"/>
      <c r="S417" s="3"/>
      <c r="T417" s="3"/>
      <c r="U417" s="3"/>
      <c r="V417" s="3"/>
      <c r="W417" s="3"/>
    </row>
    <row r="418" spans="1:23" ht="14">
      <c r="A418" s="3"/>
      <c r="B418" s="3"/>
      <c r="C418" s="3"/>
      <c r="D418" s="3"/>
      <c r="E418" s="3"/>
      <c r="F418" s="3"/>
      <c r="G418" s="3"/>
      <c r="H418" s="3"/>
      <c r="I418" s="3"/>
      <c r="J418" s="3"/>
      <c r="K418" s="3"/>
      <c r="L418" s="3"/>
      <c r="M418" s="3"/>
      <c r="N418" s="3"/>
      <c r="O418" s="3"/>
      <c r="P418" s="3"/>
      <c r="Q418" s="3"/>
      <c r="R418" s="3"/>
      <c r="S418" s="3"/>
      <c r="T418" s="3"/>
      <c r="U418" s="3"/>
      <c r="V418" s="3"/>
      <c r="W418" s="3"/>
    </row>
    <row r="419" spans="1:23" ht="14">
      <c r="A419" s="3"/>
      <c r="B419" s="3"/>
      <c r="C419" s="3"/>
      <c r="D419" s="3"/>
      <c r="E419" s="3"/>
      <c r="F419" s="3"/>
      <c r="G419" s="3"/>
      <c r="H419" s="3"/>
      <c r="I419" s="3"/>
      <c r="J419" s="3"/>
      <c r="K419" s="3"/>
      <c r="L419" s="3"/>
      <c r="M419" s="3"/>
      <c r="N419" s="3"/>
      <c r="O419" s="3"/>
      <c r="P419" s="3"/>
      <c r="Q419" s="3"/>
      <c r="R419" s="3"/>
      <c r="S419" s="3"/>
      <c r="T419" s="3"/>
      <c r="U419" s="3"/>
      <c r="V419" s="3"/>
      <c r="W419" s="3"/>
    </row>
    <row r="420" spans="1:23" ht="14">
      <c r="A420" s="3"/>
      <c r="B420" s="3"/>
      <c r="C420" s="3"/>
      <c r="D420" s="3"/>
      <c r="E420" s="3"/>
      <c r="F420" s="3"/>
      <c r="G420" s="3"/>
      <c r="H420" s="3"/>
      <c r="I420" s="3"/>
      <c r="J420" s="3"/>
      <c r="K420" s="3"/>
      <c r="L420" s="3"/>
      <c r="M420" s="3"/>
      <c r="N420" s="3"/>
      <c r="O420" s="3"/>
      <c r="P420" s="3"/>
      <c r="Q420" s="3"/>
      <c r="R420" s="3"/>
      <c r="S420" s="3"/>
      <c r="T420" s="3"/>
      <c r="U420" s="3"/>
      <c r="V420" s="3"/>
      <c r="W420" s="3"/>
    </row>
    <row r="421" spans="1:23" ht="14">
      <c r="A421" s="3"/>
      <c r="B421" s="3"/>
      <c r="C421" s="3"/>
      <c r="D421" s="3"/>
      <c r="E421" s="3"/>
      <c r="F421" s="3"/>
      <c r="G421" s="3"/>
      <c r="H421" s="3"/>
      <c r="I421" s="3"/>
      <c r="J421" s="3"/>
      <c r="K421" s="3"/>
      <c r="L421" s="3"/>
      <c r="M421" s="3"/>
      <c r="N421" s="3"/>
      <c r="O421" s="3"/>
      <c r="P421" s="3"/>
      <c r="Q421" s="3"/>
      <c r="R421" s="3"/>
      <c r="S421" s="3"/>
      <c r="T421" s="3"/>
      <c r="U421" s="3"/>
      <c r="V421" s="3"/>
      <c r="W421" s="3"/>
    </row>
    <row r="422" spans="1:23" ht="14">
      <c r="A422" s="3"/>
      <c r="B422" s="3"/>
      <c r="C422" s="3"/>
      <c r="D422" s="3"/>
      <c r="E422" s="3"/>
      <c r="F422" s="3"/>
      <c r="G422" s="3"/>
      <c r="H422" s="3"/>
      <c r="I422" s="3"/>
      <c r="J422" s="3"/>
      <c r="K422" s="3"/>
      <c r="L422" s="3"/>
      <c r="M422" s="3"/>
      <c r="N422" s="3"/>
      <c r="O422" s="3"/>
      <c r="P422" s="3"/>
      <c r="Q422" s="3"/>
      <c r="R422" s="3"/>
      <c r="S422" s="3"/>
      <c r="T422" s="3"/>
      <c r="U422" s="3"/>
      <c r="V422" s="3"/>
      <c r="W422" s="3"/>
    </row>
    <row r="423" spans="1:23" ht="14">
      <c r="A423" s="3"/>
      <c r="B423" s="3"/>
      <c r="C423" s="3"/>
      <c r="D423" s="3"/>
      <c r="E423" s="3"/>
      <c r="F423" s="3"/>
      <c r="G423" s="3"/>
      <c r="H423" s="3"/>
      <c r="I423" s="3"/>
      <c r="J423" s="3"/>
      <c r="K423" s="3"/>
      <c r="L423" s="3"/>
      <c r="M423" s="3"/>
      <c r="N423" s="3"/>
      <c r="O423" s="3"/>
      <c r="P423" s="3"/>
      <c r="Q423" s="3"/>
      <c r="R423" s="3"/>
      <c r="S423" s="3"/>
      <c r="T423" s="3"/>
      <c r="U423" s="3"/>
      <c r="V423" s="3"/>
      <c r="W423" s="3"/>
    </row>
    <row r="424" spans="1:23" ht="14">
      <c r="A424" s="3"/>
      <c r="B424" s="3"/>
      <c r="C424" s="3"/>
      <c r="D424" s="3"/>
      <c r="E424" s="3"/>
      <c r="F424" s="3"/>
      <c r="G424" s="3"/>
      <c r="H424" s="3"/>
      <c r="I424" s="3"/>
      <c r="J424" s="3"/>
      <c r="K424" s="3"/>
      <c r="L424" s="3"/>
      <c r="M424" s="3"/>
      <c r="N424" s="3"/>
      <c r="O424" s="3"/>
      <c r="P424" s="3"/>
      <c r="Q424" s="3"/>
      <c r="R424" s="3"/>
      <c r="S424" s="3"/>
      <c r="T424" s="3"/>
      <c r="U424" s="3"/>
      <c r="V424" s="3"/>
      <c r="W424" s="3"/>
    </row>
    <row r="425" spans="1:23" ht="14">
      <c r="A425" s="3"/>
      <c r="B425" s="3"/>
      <c r="C425" s="3"/>
      <c r="D425" s="3"/>
      <c r="E425" s="3"/>
      <c r="F425" s="3"/>
      <c r="G425" s="3"/>
      <c r="H425" s="3"/>
      <c r="I425" s="3"/>
      <c r="J425" s="3"/>
      <c r="K425" s="3"/>
      <c r="L425" s="3"/>
      <c r="M425" s="3"/>
      <c r="N425" s="3"/>
      <c r="O425" s="3"/>
      <c r="P425" s="3"/>
      <c r="Q425" s="3"/>
      <c r="R425" s="3"/>
      <c r="S425" s="3"/>
      <c r="T425" s="3"/>
      <c r="U425" s="3"/>
      <c r="V425" s="3"/>
      <c r="W425" s="3"/>
    </row>
    <row r="426" spans="1:23" ht="14">
      <c r="A426" s="3"/>
      <c r="B426" s="3"/>
      <c r="C426" s="3"/>
      <c r="D426" s="3"/>
      <c r="E426" s="3"/>
      <c r="F426" s="3"/>
      <c r="G426" s="3"/>
      <c r="H426" s="3"/>
      <c r="I426" s="3"/>
      <c r="J426" s="3"/>
      <c r="K426" s="3"/>
      <c r="L426" s="3"/>
      <c r="M426" s="3"/>
      <c r="N426" s="3"/>
      <c r="O426" s="3"/>
      <c r="P426" s="3"/>
      <c r="Q426" s="3"/>
      <c r="R426" s="3"/>
      <c r="S426" s="3"/>
      <c r="T426" s="3"/>
      <c r="U426" s="3"/>
      <c r="V426" s="3"/>
      <c r="W426" s="3"/>
    </row>
    <row r="427" spans="1:23" ht="14">
      <c r="A427" s="3"/>
      <c r="B427" s="3"/>
      <c r="C427" s="3"/>
      <c r="D427" s="3"/>
      <c r="E427" s="3"/>
      <c r="F427" s="3"/>
      <c r="G427" s="3"/>
      <c r="H427" s="3"/>
      <c r="I427" s="3"/>
      <c r="J427" s="3"/>
      <c r="K427" s="3"/>
      <c r="L427" s="3"/>
      <c r="M427" s="3"/>
      <c r="N427" s="3"/>
      <c r="O427" s="3"/>
      <c r="P427" s="3"/>
      <c r="Q427" s="3"/>
      <c r="R427" s="3"/>
      <c r="S427" s="3"/>
      <c r="T427" s="3"/>
      <c r="U427" s="3"/>
      <c r="V427" s="3"/>
      <c r="W427" s="3"/>
    </row>
    <row r="428" spans="1:23" ht="14">
      <c r="A428" s="3"/>
      <c r="B428" s="3"/>
      <c r="C428" s="3"/>
      <c r="D428" s="3"/>
      <c r="E428" s="3"/>
      <c r="F428" s="3"/>
      <c r="G428" s="3"/>
      <c r="H428" s="3"/>
      <c r="I428" s="3"/>
      <c r="J428" s="3"/>
      <c r="K428" s="3"/>
      <c r="L428" s="3"/>
      <c r="M428" s="3"/>
      <c r="N428" s="3"/>
      <c r="O428" s="3"/>
      <c r="P428" s="3"/>
      <c r="Q428" s="3"/>
      <c r="R428" s="3"/>
      <c r="S428" s="3"/>
      <c r="T428" s="3"/>
      <c r="U428" s="3"/>
      <c r="V428" s="3"/>
      <c r="W428" s="3"/>
    </row>
    <row r="429" spans="1:23" ht="14">
      <c r="A429" s="3"/>
      <c r="B429" s="3"/>
      <c r="C429" s="3"/>
      <c r="D429" s="3"/>
      <c r="E429" s="3"/>
      <c r="F429" s="3"/>
      <c r="G429" s="3"/>
      <c r="H429" s="3"/>
      <c r="I429" s="3"/>
      <c r="J429" s="3"/>
      <c r="K429" s="3"/>
      <c r="L429" s="3"/>
      <c r="M429" s="3"/>
      <c r="N429" s="3"/>
      <c r="O429" s="3"/>
      <c r="P429" s="3"/>
      <c r="Q429" s="3"/>
      <c r="R429" s="3"/>
      <c r="S429" s="3"/>
      <c r="T429" s="3"/>
      <c r="U429" s="3"/>
      <c r="V429" s="3"/>
      <c r="W429" s="3"/>
    </row>
    <row r="430" spans="1:23" ht="14">
      <c r="A430" s="3"/>
      <c r="B430" s="3"/>
      <c r="C430" s="3"/>
      <c r="D430" s="3"/>
      <c r="E430" s="3"/>
      <c r="F430" s="3"/>
      <c r="G430" s="3"/>
      <c r="H430" s="3"/>
      <c r="I430" s="3"/>
      <c r="J430" s="3"/>
      <c r="K430" s="3"/>
      <c r="L430" s="3"/>
      <c r="M430" s="3"/>
      <c r="N430" s="3"/>
      <c r="O430" s="3"/>
      <c r="P430" s="3"/>
      <c r="Q430" s="3"/>
      <c r="R430" s="3"/>
      <c r="S430" s="3"/>
      <c r="T430" s="3"/>
      <c r="U430" s="3"/>
      <c r="V430" s="3"/>
      <c r="W430" s="3"/>
    </row>
    <row r="431" spans="1:23" ht="14">
      <c r="A431" s="3"/>
      <c r="B431" s="3"/>
      <c r="C431" s="3"/>
      <c r="D431" s="3"/>
      <c r="E431" s="3"/>
      <c r="F431" s="3"/>
      <c r="G431" s="3"/>
      <c r="H431" s="3"/>
      <c r="I431" s="3"/>
      <c r="J431" s="3"/>
      <c r="K431" s="3"/>
      <c r="L431" s="3"/>
      <c r="M431" s="3"/>
      <c r="N431" s="3"/>
      <c r="O431" s="3"/>
      <c r="P431" s="3"/>
      <c r="Q431" s="3"/>
      <c r="R431" s="3"/>
      <c r="S431" s="3"/>
      <c r="T431" s="3"/>
      <c r="U431" s="3"/>
      <c r="V431" s="3"/>
      <c r="W431" s="3"/>
    </row>
    <row r="432" spans="1:23" ht="14">
      <c r="A432" s="3"/>
      <c r="B432" s="3"/>
      <c r="C432" s="3"/>
      <c r="D432" s="3"/>
      <c r="E432" s="3"/>
      <c r="F432" s="3"/>
      <c r="G432" s="3"/>
      <c r="H432" s="3"/>
      <c r="I432" s="3"/>
      <c r="J432" s="3"/>
      <c r="K432" s="3"/>
      <c r="L432" s="3"/>
      <c r="M432" s="3"/>
      <c r="N432" s="3"/>
      <c r="O432" s="3"/>
      <c r="P432" s="3"/>
      <c r="Q432" s="3"/>
      <c r="R432" s="3"/>
      <c r="S432" s="3"/>
      <c r="T432" s="3"/>
      <c r="U432" s="3"/>
      <c r="V432" s="3"/>
      <c r="W432" s="3"/>
    </row>
    <row r="433" spans="1:23" ht="14">
      <c r="A433" s="3"/>
      <c r="B433" s="3"/>
      <c r="C433" s="3"/>
      <c r="D433" s="3"/>
      <c r="E433" s="3"/>
      <c r="F433" s="3"/>
      <c r="G433" s="3"/>
      <c r="H433" s="3"/>
      <c r="I433" s="3"/>
      <c r="J433" s="3"/>
      <c r="K433" s="3"/>
      <c r="L433" s="3"/>
      <c r="M433" s="3"/>
      <c r="N433" s="3"/>
      <c r="O433" s="3"/>
      <c r="P433" s="3"/>
      <c r="Q433" s="3"/>
      <c r="R433" s="3"/>
      <c r="S433" s="3"/>
      <c r="T433" s="3"/>
      <c r="U433" s="3"/>
      <c r="V433" s="3"/>
      <c r="W433" s="3"/>
    </row>
    <row r="434" spans="1:23" ht="14">
      <c r="A434" s="3"/>
      <c r="B434" s="3"/>
      <c r="C434" s="3"/>
      <c r="D434" s="3"/>
      <c r="E434" s="3"/>
      <c r="F434" s="3"/>
      <c r="G434" s="3"/>
      <c r="H434" s="3"/>
      <c r="I434" s="3"/>
      <c r="J434" s="3"/>
      <c r="K434" s="3"/>
      <c r="L434" s="3"/>
      <c r="M434" s="3"/>
      <c r="N434" s="3"/>
      <c r="O434" s="3"/>
      <c r="P434" s="3"/>
      <c r="Q434" s="3"/>
      <c r="R434" s="3"/>
      <c r="S434" s="3"/>
      <c r="T434" s="3"/>
      <c r="U434" s="3"/>
      <c r="V434" s="3"/>
      <c r="W434" s="3"/>
    </row>
    <row r="435" spans="1:23" ht="14">
      <c r="A435" s="3"/>
      <c r="B435" s="3"/>
      <c r="C435" s="3"/>
      <c r="D435" s="3"/>
      <c r="E435" s="3"/>
      <c r="F435" s="3"/>
      <c r="G435" s="3"/>
      <c r="H435" s="3"/>
      <c r="I435" s="3"/>
      <c r="J435" s="3"/>
      <c r="K435" s="3"/>
      <c r="L435" s="3"/>
      <c r="M435" s="3"/>
      <c r="N435" s="3"/>
      <c r="O435" s="3"/>
      <c r="P435" s="3"/>
      <c r="Q435" s="3"/>
      <c r="R435" s="3"/>
      <c r="S435" s="3"/>
      <c r="T435" s="3"/>
      <c r="U435" s="3"/>
      <c r="V435" s="3"/>
      <c r="W435" s="3"/>
    </row>
    <row r="436" spans="1:23" ht="14">
      <c r="A436" s="3"/>
      <c r="B436" s="3"/>
      <c r="C436" s="3"/>
      <c r="D436" s="3"/>
      <c r="E436" s="3"/>
      <c r="F436" s="3"/>
      <c r="G436" s="3"/>
      <c r="H436" s="3"/>
      <c r="I436" s="3"/>
      <c r="J436" s="3"/>
      <c r="K436" s="3"/>
      <c r="L436" s="3"/>
      <c r="M436" s="3"/>
      <c r="N436" s="3"/>
      <c r="O436" s="3"/>
      <c r="P436" s="3"/>
      <c r="Q436" s="3"/>
      <c r="R436" s="3"/>
      <c r="S436" s="3"/>
      <c r="T436" s="3"/>
      <c r="U436" s="3"/>
      <c r="V436" s="3"/>
      <c r="W436" s="3"/>
    </row>
    <row r="437" spans="1:23" ht="14">
      <c r="A437" s="3"/>
      <c r="B437" s="3"/>
      <c r="C437" s="3"/>
      <c r="D437" s="3"/>
      <c r="E437" s="3"/>
      <c r="F437" s="3"/>
      <c r="G437" s="3"/>
      <c r="H437" s="3"/>
      <c r="I437" s="3"/>
      <c r="J437" s="3"/>
      <c r="K437" s="3"/>
      <c r="L437" s="3"/>
      <c r="M437" s="3"/>
      <c r="N437" s="3"/>
      <c r="O437" s="3"/>
      <c r="P437" s="3"/>
      <c r="Q437" s="3"/>
      <c r="R437" s="3"/>
      <c r="S437" s="3"/>
      <c r="T437" s="3"/>
      <c r="U437" s="3"/>
      <c r="V437" s="3"/>
      <c r="W437" s="3"/>
    </row>
    <row r="438" spans="1:23" ht="14">
      <c r="A438" s="3"/>
      <c r="B438" s="3"/>
      <c r="C438" s="3"/>
      <c r="D438" s="3"/>
      <c r="E438" s="3"/>
      <c r="F438" s="3"/>
      <c r="G438" s="3"/>
      <c r="H438" s="3"/>
      <c r="I438" s="3"/>
      <c r="J438" s="3"/>
      <c r="K438" s="3"/>
      <c r="L438" s="3"/>
      <c r="M438" s="3"/>
      <c r="N438" s="3"/>
      <c r="O438" s="3"/>
      <c r="P438" s="3"/>
      <c r="Q438" s="3"/>
      <c r="R438" s="3"/>
      <c r="S438" s="3"/>
      <c r="T438" s="3"/>
      <c r="U438" s="3"/>
      <c r="V438" s="3"/>
      <c r="W438" s="3"/>
    </row>
    <row r="439" spans="1:23" ht="14">
      <c r="A439" s="3"/>
      <c r="B439" s="3"/>
      <c r="C439" s="3"/>
      <c r="D439" s="3"/>
      <c r="E439" s="3"/>
      <c r="F439" s="3"/>
      <c r="G439" s="3"/>
      <c r="H439" s="3"/>
      <c r="I439" s="3"/>
      <c r="J439" s="3"/>
      <c r="K439" s="3"/>
      <c r="L439" s="3"/>
      <c r="M439" s="3"/>
      <c r="N439" s="3"/>
      <c r="O439" s="3"/>
      <c r="P439" s="3"/>
      <c r="Q439" s="3"/>
      <c r="R439" s="3"/>
      <c r="S439" s="3"/>
      <c r="T439" s="3"/>
      <c r="U439" s="3"/>
      <c r="V439" s="3"/>
      <c r="W439" s="3"/>
    </row>
    <row r="440" spans="1:23" ht="14">
      <c r="A440" s="3"/>
      <c r="B440" s="3"/>
      <c r="C440" s="3"/>
      <c r="D440" s="3"/>
      <c r="E440" s="3"/>
      <c r="F440" s="3"/>
      <c r="G440" s="3"/>
      <c r="H440" s="3"/>
      <c r="I440" s="3"/>
      <c r="J440" s="3"/>
      <c r="K440" s="3"/>
      <c r="L440" s="3"/>
      <c r="M440" s="3"/>
      <c r="N440" s="3"/>
      <c r="O440" s="3"/>
      <c r="P440" s="3"/>
      <c r="Q440" s="3"/>
      <c r="R440" s="3"/>
      <c r="S440" s="3"/>
      <c r="T440" s="3"/>
      <c r="U440" s="3"/>
      <c r="V440" s="3"/>
      <c r="W440" s="3"/>
    </row>
    <row r="441" spans="1:23" ht="14">
      <c r="A441" s="3"/>
      <c r="B441" s="3"/>
      <c r="C441" s="3"/>
      <c r="D441" s="3"/>
      <c r="E441" s="3"/>
      <c r="F441" s="3"/>
      <c r="G441" s="3"/>
      <c r="H441" s="3"/>
      <c r="I441" s="3"/>
      <c r="J441" s="3"/>
      <c r="K441" s="3"/>
      <c r="L441" s="3"/>
      <c r="M441" s="3"/>
      <c r="N441" s="3"/>
      <c r="O441" s="3"/>
      <c r="P441" s="3"/>
      <c r="Q441" s="3"/>
      <c r="R441" s="3"/>
      <c r="S441" s="3"/>
      <c r="T441" s="3"/>
      <c r="U441" s="3"/>
      <c r="V441" s="3"/>
      <c r="W441" s="3"/>
    </row>
    <row r="442" spans="1:23" ht="14">
      <c r="A442" s="3"/>
      <c r="B442" s="3"/>
      <c r="C442" s="3"/>
      <c r="D442" s="3"/>
      <c r="E442" s="3"/>
      <c r="F442" s="3"/>
      <c r="G442" s="3"/>
      <c r="H442" s="3"/>
      <c r="I442" s="3"/>
      <c r="J442" s="3"/>
      <c r="K442" s="3"/>
      <c r="L442" s="3"/>
      <c r="M442" s="3"/>
      <c r="N442" s="3"/>
      <c r="O442" s="3"/>
      <c r="P442" s="3"/>
      <c r="Q442" s="3"/>
      <c r="R442" s="3"/>
      <c r="S442" s="3"/>
      <c r="T442" s="3"/>
      <c r="U442" s="3"/>
      <c r="V442" s="3"/>
      <c r="W442" s="3"/>
    </row>
    <row r="443" spans="1:23" ht="14">
      <c r="A443" s="3"/>
      <c r="B443" s="3"/>
      <c r="C443" s="3"/>
      <c r="D443" s="3"/>
      <c r="E443" s="3"/>
      <c r="F443" s="3"/>
      <c r="G443" s="3"/>
      <c r="H443" s="3"/>
      <c r="I443" s="3"/>
      <c r="J443" s="3"/>
      <c r="K443" s="3"/>
      <c r="L443" s="3"/>
      <c r="M443" s="3"/>
      <c r="N443" s="3"/>
      <c r="O443" s="3"/>
      <c r="P443" s="3"/>
      <c r="Q443" s="3"/>
      <c r="R443" s="3"/>
      <c r="S443" s="3"/>
      <c r="T443" s="3"/>
      <c r="U443" s="3"/>
      <c r="V443" s="3"/>
      <c r="W443" s="3"/>
    </row>
    <row r="444" spans="1:23" ht="14">
      <c r="A444" s="3"/>
      <c r="B444" s="3"/>
      <c r="C444" s="3"/>
      <c r="D444" s="3"/>
      <c r="E444" s="3"/>
      <c r="F444" s="3"/>
      <c r="G444" s="3"/>
      <c r="H444" s="3"/>
      <c r="I444" s="3"/>
      <c r="J444" s="3"/>
      <c r="K444" s="3"/>
      <c r="L444" s="3"/>
      <c r="M444" s="3"/>
      <c r="N444" s="3"/>
      <c r="O444" s="3"/>
      <c r="P444" s="3"/>
      <c r="Q444" s="3"/>
      <c r="R444" s="3"/>
      <c r="S444" s="3"/>
      <c r="T444" s="3"/>
      <c r="U444" s="3"/>
      <c r="V444" s="3"/>
      <c r="W444" s="3"/>
    </row>
    <row r="445" spans="1:23" ht="14">
      <c r="A445" s="3"/>
      <c r="B445" s="3"/>
      <c r="C445" s="3"/>
      <c r="D445" s="3"/>
      <c r="E445" s="3"/>
      <c r="F445" s="3"/>
      <c r="G445" s="3"/>
      <c r="H445" s="3"/>
      <c r="I445" s="3"/>
      <c r="J445" s="3"/>
      <c r="K445" s="3"/>
      <c r="L445" s="3"/>
      <c r="M445" s="3"/>
      <c r="N445" s="3"/>
      <c r="O445" s="3"/>
      <c r="P445" s="3"/>
      <c r="Q445" s="3"/>
      <c r="R445" s="3"/>
      <c r="S445" s="3"/>
      <c r="T445" s="3"/>
      <c r="U445" s="3"/>
      <c r="V445" s="3"/>
      <c r="W445" s="3"/>
    </row>
    <row r="446" spans="1:23" ht="14">
      <c r="A446" s="3"/>
      <c r="B446" s="3"/>
      <c r="C446" s="3"/>
      <c r="D446" s="3"/>
      <c r="E446" s="3"/>
      <c r="F446" s="3"/>
      <c r="G446" s="3"/>
      <c r="H446" s="3"/>
      <c r="I446" s="3"/>
      <c r="J446" s="3"/>
      <c r="K446" s="3"/>
      <c r="L446" s="3"/>
      <c r="M446" s="3"/>
      <c r="N446" s="3"/>
      <c r="O446" s="3"/>
      <c r="P446" s="3"/>
      <c r="Q446" s="3"/>
      <c r="R446" s="3"/>
      <c r="S446" s="3"/>
      <c r="T446" s="3"/>
      <c r="U446" s="3"/>
      <c r="V446" s="3"/>
      <c r="W446" s="3"/>
    </row>
    <row r="447" spans="1:23" ht="14">
      <c r="A447" s="3"/>
      <c r="B447" s="3"/>
      <c r="C447" s="3"/>
      <c r="D447" s="3"/>
      <c r="E447" s="3"/>
      <c r="F447" s="3"/>
      <c r="G447" s="3"/>
      <c r="H447" s="3"/>
      <c r="I447" s="3"/>
      <c r="J447" s="3"/>
      <c r="K447" s="3"/>
      <c r="L447" s="3"/>
      <c r="M447" s="3"/>
      <c r="N447" s="3"/>
      <c r="O447" s="3"/>
      <c r="P447" s="3"/>
      <c r="Q447" s="3"/>
      <c r="R447" s="3"/>
      <c r="S447" s="3"/>
      <c r="T447" s="3"/>
      <c r="U447" s="3"/>
      <c r="V447" s="3"/>
      <c r="W447" s="3"/>
    </row>
    <row r="448" spans="1:23" ht="14">
      <c r="A448" s="3"/>
      <c r="B448" s="3"/>
      <c r="C448" s="3"/>
      <c r="D448" s="3"/>
      <c r="E448" s="3"/>
      <c r="F448" s="3"/>
      <c r="G448" s="3"/>
      <c r="H448" s="3"/>
      <c r="I448" s="3"/>
      <c r="J448" s="3"/>
      <c r="K448" s="3"/>
      <c r="L448" s="3"/>
      <c r="M448" s="3"/>
      <c r="N448" s="3"/>
      <c r="O448" s="3"/>
      <c r="P448" s="3"/>
      <c r="Q448" s="3"/>
      <c r="R448" s="3"/>
      <c r="S448" s="3"/>
      <c r="T448" s="3"/>
      <c r="U448" s="3"/>
      <c r="V448" s="3"/>
      <c r="W448" s="3"/>
    </row>
    <row r="449" spans="1:23" ht="14">
      <c r="A449" s="3"/>
      <c r="B449" s="3"/>
      <c r="C449" s="3"/>
      <c r="D449" s="3"/>
      <c r="E449" s="3"/>
      <c r="F449" s="3"/>
      <c r="G449" s="3"/>
      <c r="H449" s="3"/>
      <c r="I449" s="3"/>
      <c r="J449" s="3"/>
      <c r="K449" s="3"/>
      <c r="L449" s="3"/>
      <c r="M449" s="3"/>
      <c r="N449" s="3"/>
      <c r="O449" s="3"/>
      <c r="P449" s="3"/>
      <c r="Q449" s="3"/>
      <c r="R449" s="3"/>
      <c r="S449" s="3"/>
      <c r="T449" s="3"/>
      <c r="U449" s="3"/>
      <c r="V449" s="3"/>
      <c r="W449" s="3"/>
    </row>
    <row r="450" spans="1:23" ht="14">
      <c r="A450" s="3"/>
      <c r="B450" s="3"/>
      <c r="C450" s="3"/>
      <c r="D450" s="3"/>
      <c r="E450" s="3"/>
      <c r="F450" s="3"/>
      <c r="G450" s="3"/>
      <c r="H450" s="3"/>
      <c r="I450" s="3"/>
      <c r="J450" s="3"/>
      <c r="K450" s="3"/>
      <c r="L450" s="3"/>
      <c r="M450" s="3"/>
      <c r="N450" s="3"/>
      <c r="O450" s="3"/>
      <c r="P450" s="3"/>
      <c r="Q450" s="3"/>
      <c r="R450" s="3"/>
      <c r="S450" s="3"/>
      <c r="T450" s="3"/>
      <c r="U450" s="3"/>
      <c r="V450" s="3"/>
      <c r="W450" s="3"/>
    </row>
    <row r="451" spans="1:23" ht="14">
      <c r="A451" s="3"/>
      <c r="B451" s="3"/>
      <c r="C451" s="3"/>
      <c r="D451" s="3"/>
      <c r="E451" s="3"/>
      <c r="F451" s="3"/>
      <c r="G451" s="3"/>
      <c r="H451" s="3"/>
      <c r="I451" s="3"/>
      <c r="J451" s="3"/>
      <c r="K451" s="3"/>
      <c r="L451" s="3"/>
      <c r="M451" s="3"/>
      <c r="N451" s="3"/>
      <c r="O451" s="3"/>
      <c r="P451" s="3"/>
      <c r="Q451" s="3"/>
      <c r="R451" s="3"/>
      <c r="S451" s="3"/>
      <c r="T451" s="3"/>
      <c r="U451" s="3"/>
      <c r="V451" s="3"/>
      <c r="W451" s="3"/>
    </row>
    <row r="452" spans="1:23" ht="14">
      <c r="A452" s="3"/>
      <c r="B452" s="3"/>
      <c r="C452" s="3"/>
      <c r="D452" s="3"/>
      <c r="E452" s="3"/>
      <c r="F452" s="3"/>
      <c r="G452" s="3"/>
      <c r="H452" s="3"/>
      <c r="I452" s="3"/>
      <c r="J452" s="3"/>
      <c r="K452" s="3"/>
      <c r="L452" s="3"/>
      <c r="M452" s="3"/>
      <c r="N452" s="3"/>
      <c r="O452" s="3"/>
      <c r="P452" s="3"/>
      <c r="Q452" s="3"/>
      <c r="R452" s="3"/>
      <c r="S452" s="3"/>
      <c r="T452" s="3"/>
      <c r="U452" s="3"/>
      <c r="V452" s="3"/>
      <c r="W452" s="3"/>
    </row>
    <row r="453" spans="1:23" ht="14">
      <c r="A453" s="3"/>
      <c r="B453" s="3"/>
      <c r="C453" s="3"/>
      <c r="D453" s="3"/>
      <c r="E453" s="3"/>
      <c r="F453" s="3"/>
      <c r="G453" s="3"/>
      <c r="H453" s="3"/>
      <c r="I453" s="3"/>
      <c r="J453" s="3"/>
      <c r="K453" s="3"/>
      <c r="L453" s="3"/>
      <c r="M453" s="3"/>
      <c r="N453" s="3"/>
      <c r="O453" s="3"/>
      <c r="P453" s="3"/>
      <c r="Q453" s="3"/>
      <c r="R453" s="3"/>
      <c r="S453" s="3"/>
      <c r="T453" s="3"/>
      <c r="U453" s="3"/>
      <c r="V453" s="3"/>
      <c r="W453" s="3"/>
    </row>
    <row r="454" spans="1:23" ht="14">
      <c r="A454" s="3"/>
      <c r="B454" s="3"/>
      <c r="C454" s="3"/>
      <c r="D454" s="3"/>
      <c r="E454" s="3"/>
      <c r="F454" s="3"/>
      <c r="G454" s="3"/>
      <c r="H454" s="3"/>
      <c r="I454" s="3"/>
      <c r="J454" s="3"/>
      <c r="K454" s="3"/>
      <c r="L454" s="3"/>
      <c r="M454" s="3"/>
      <c r="N454" s="3"/>
      <c r="O454" s="3"/>
      <c r="P454" s="3"/>
      <c r="Q454" s="3"/>
      <c r="R454" s="3"/>
      <c r="S454" s="3"/>
      <c r="T454" s="3"/>
      <c r="U454" s="3"/>
      <c r="V454" s="3"/>
      <c r="W454" s="3"/>
    </row>
    <row r="455" spans="1:23" ht="14">
      <c r="A455" s="3"/>
      <c r="B455" s="3"/>
      <c r="C455" s="3"/>
      <c r="D455" s="3"/>
      <c r="E455" s="3"/>
      <c r="F455" s="3"/>
      <c r="G455" s="3"/>
      <c r="H455" s="3"/>
      <c r="I455" s="3"/>
      <c r="J455" s="3"/>
      <c r="K455" s="3"/>
      <c r="L455" s="3"/>
      <c r="M455" s="3"/>
      <c r="N455" s="3"/>
      <c r="O455" s="3"/>
      <c r="P455" s="3"/>
      <c r="Q455" s="3"/>
      <c r="R455" s="3"/>
      <c r="S455" s="3"/>
      <c r="T455" s="3"/>
      <c r="U455" s="3"/>
      <c r="V455" s="3"/>
      <c r="W455" s="3"/>
    </row>
    <row r="456" spans="1:23" ht="14">
      <c r="A456" s="3"/>
      <c r="B456" s="3"/>
      <c r="C456" s="3"/>
      <c r="D456" s="3"/>
      <c r="E456" s="3"/>
      <c r="F456" s="3"/>
      <c r="G456" s="3"/>
      <c r="H456" s="3"/>
      <c r="I456" s="3"/>
      <c r="J456" s="3"/>
      <c r="K456" s="3"/>
      <c r="L456" s="3"/>
      <c r="M456" s="3"/>
      <c r="N456" s="3"/>
      <c r="O456" s="3"/>
      <c r="P456" s="3"/>
      <c r="Q456" s="3"/>
      <c r="R456" s="3"/>
      <c r="S456" s="3"/>
      <c r="T456" s="3"/>
      <c r="U456" s="3"/>
      <c r="V456" s="3"/>
      <c r="W456" s="3"/>
    </row>
    <row r="457" spans="1:23" ht="14">
      <c r="A457" s="3"/>
      <c r="B457" s="3"/>
      <c r="C457" s="3"/>
      <c r="D457" s="3"/>
      <c r="E457" s="3"/>
      <c r="F457" s="3"/>
      <c r="G457" s="3"/>
      <c r="H457" s="3"/>
      <c r="I457" s="3"/>
      <c r="J457" s="3"/>
      <c r="K457" s="3"/>
      <c r="L457" s="3"/>
      <c r="M457" s="3"/>
      <c r="N457" s="3"/>
      <c r="O457" s="3"/>
      <c r="P457" s="3"/>
      <c r="Q457" s="3"/>
      <c r="R457" s="3"/>
      <c r="S457" s="3"/>
      <c r="T457" s="3"/>
      <c r="U457" s="3"/>
      <c r="V457" s="3"/>
      <c r="W457" s="3"/>
    </row>
    <row r="458" spans="1:23" ht="14">
      <c r="A458" s="3"/>
      <c r="B458" s="3"/>
      <c r="C458" s="3"/>
      <c r="D458" s="3"/>
      <c r="E458" s="3"/>
      <c r="F458" s="3"/>
      <c r="G458" s="3"/>
      <c r="H458" s="3"/>
      <c r="I458" s="3"/>
      <c r="J458" s="3"/>
      <c r="K458" s="3"/>
      <c r="L458" s="3"/>
      <c r="M458" s="3"/>
      <c r="N458" s="3"/>
      <c r="O458" s="3"/>
      <c r="P458" s="3"/>
      <c r="Q458" s="3"/>
      <c r="R458" s="3"/>
      <c r="S458" s="3"/>
      <c r="T458" s="3"/>
      <c r="U458" s="3"/>
      <c r="V458" s="3"/>
      <c r="W458" s="3"/>
    </row>
    <row r="459" spans="1:23" ht="14">
      <c r="A459" s="3"/>
      <c r="B459" s="3"/>
      <c r="C459" s="3"/>
      <c r="D459" s="3"/>
      <c r="E459" s="3"/>
      <c r="F459" s="3"/>
      <c r="G459" s="3"/>
      <c r="H459" s="3"/>
      <c r="I459" s="3"/>
      <c r="J459" s="3"/>
      <c r="K459" s="3"/>
      <c r="L459" s="3"/>
      <c r="M459" s="3"/>
      <c r="N459" s="3"/>
      <c r="O459" s="3"/>
      <c r="P459" s="3"/>
      <c r="Q459" s="3"/>
      <c r="R459" s="3"/>
      <c r="S459" s="3"/>
      <c r="T459" s="3"/>
      <c r="U459" s="3"/>
      <c r="V459" s="3"/>
      <c r="W459" s="3"/>
    </row>
    <row r="460" spans="1:23" ht="14">
      <c r="A460" s="3"/>
      <c r="B460" s="3"/>
      <c r="C460" s="3"/>
      <c r="D460" s="3"/>
      <c r="E460" s="3"/>
      <c r="F460" s="3"/>
      <c r="G460" s="3"/>
      <c r="H460" s="3"/>
      <c r="I460" s="3"/>
      <c r="J460" s="3"/>
      <c r="K460" s="3"/>
      <c r="L460" s="3"/>
      <c r="M460" s="3"/>
      <c r="N460" s="3"/>
      <c r="O460" s="3"/>
      <c r="P460" s="3"/>
      <c r="Q460" s="3"/>
      <c r="R460" s="3"/>
      <c r="S460" s="3"/>
      <c r="T460" s="3"/>
      <c r="U460" s="3"/>
      <c r="V460" s="3"/>
      <c r="W460" s="3"/>
    </row>
    <row r="461" spans="1:23" ht="14">
      <c r="A461" s="3"/>
      <c r="B461" s="3"/>
      <c r="C461" s="3"/>
      <c r="D461" s="3"/>
      <c r="E461" s="3"/>
      <c r="F461" s="3"/>
      <c r="G461" s="3"/>
      <c r="H461" s="3"/>
      <c r="I461" s="3"/>
      <c r="J461" s="3"/>
      <c r="K461" s="3"/>
      <c r="L461" s="3"/>
      <c r="M461" s="3"/>
      <c r="N461" s="3"/>
      <c r="O461" s="3"/>
      <c r="P461" s="3"/>
      <c r="Q461" s="3"/>
      <c r="R461" s="3"/>
      <c r="S461" s="3"/>
      <c r="T461" s="3"/>
      <c r="U461" s="3"/>
      <c r="V461" s="3"/>
      <c r="W461" s="3"/>
    </row>
    <row r="462" spans="1:23" ht="14">
      <c r="A462" s="3"/>
      <c r="B462" s="3"/>
      <c r="C462" s="3"/>
      <c r="D462" s="3"/>
      <c r="E462" s="3"/>
      <c r="F462" s="3"/>
      <c r="G462" s="3"/>
      <c r="H462" s="3"/>
      <c r="I462" s="3"/>
      <c r="J462" s="3"/>
      <c r="K462" s="3"/>
      <c r="L462" s="3"/>
      <c r="M462" s="3"/>
      <c r="N462" s="3"/>
      <c r="O462" s="3"/>
      <c r="P462" s="3"/>
      <c r="Q462" s="3"/>
      <c r="R462" s="3"/>
      <c r="S462" s="3"/>
      <c r="T462" s="3"/>
      <c r="U462" s="3"/>
      <c r="V462" s="3"/>
      <c r="W462" s="3"/>
    </row>
    <row r="463" spans="1:23" ht="14">
      <c r="A463" s="3"/>
      <c r="B463" s="3"/>
      <c r="C463" s="3"/>
      <c r="D463" s="3"/>
      <c r="E463" s="3"/>
      <c r="F463" s="3"/>
      <c r="G463" s="3"/>
      <c r="H463" s="3"/>
      <c r="I463" s="3"/>
      <c r="J463" s="3"/>
      <c r="K463" s="3"/>
      <c r="L463" s="3"/>
      <c r="M463" s="3"/>
      <c r="N463" s="3"/>
      <c r="O463" s="3"/>
      <c r="P463" s="3"/>
      <c r="Q463" s="3"/>
      <c r="R463" s="3"/>
      <c r="S463" s="3"/>
      <c r="T463" s="3"/>
      <c r="U463" s="3"/>
      <c r="V463" s="3"/>
      <c r="W463" s="3"/>
    </row>
    <row r="464" spans="1:23" ht="14">
      <c r="A464" s="3"/>
      <c r="B464" s="3"/>
      <c r="C464" s="3"/>
      <c r="D464" s="3"/>
      <c r="E464" s="3"/>
      <c r="F464" s="3"/>
      <c r="G464" s="3"/>
      <c r="H464" s="3"/>
      <c r="I464" s="3"/>
      <c r="J464" s="3"/>
      <c r="K464" s="3"/>
      <c r="L464" s="3"/>
      <c r="M464" s="3"/>
      <c r="N464" s="3"/>
      <c r="O464" s="3"/>
      <c r="P464" s="3"/>
      <c r="Q464" s="3"/>
      <c r="R464" s="3"/>
      <c r="S464" s="3"/>
      <c r="T464" s="3"/>
      <c r="U464" s="3"/>
      <c r="V464" s="3"/>
      <c r="W464" s="3"/>
    </row>
    <row r="465" spans="1:23" ht="14">
      <c r="A465" s="3"/>
      <c r="B465" s="3"/>
      <c r="C465" s="3"/>
      <c r="D465" s="3"/>
      <c r="E465" s="3"/>
      <c r="F465" s="3"/>
      <c r="G465" s="3"/>
      <c r="H465" s="3"/>
      <c r="I465" s="3"/>
      <c r="J465" s="3"/>
      <c r="K465" s="3"/>
      <c r="L465" s="3"/>
      <c r="M465" s="3"/>
      <c r="N465" s="3"/>
      <c r="O465" s="3"/>
      <c r="P465" s="3"/>
      <c r="Q465" s="3"/>
      <c r="R465" s="3"/>
      <c r="S465" s="3"/>
      <c r="T465" s="3"/>
      <c r="U465" s="3"/>
      <c r="V465" s="3"/>
      <c r="W465" s="3"/>
    </row>
    <row r="466" spans="1:23" ht="14">
      <c r="A466" s="3"/>
      <c r="B466" s="3"/>
      <c r="C466" s="3"/>
      <c r="D466" s="3"/>
      <c r="E466" s="3"/>
      <c r="F466" s="3"/>
      <c r="G466" s="3"/>
      <c r="H466" s="3"/>
      <c r="I466" s="3"/>
      <c r="J466" s="3"/>
      <c r="K466" s="3"/>
      <c r="L466" s="3"/>
      <c r="M466" s="3"/>
      <c r="N466" s="3"/>
      <c r="O466" s="3"/>
      <c r="P466" s="3"/>
      <c r="Q466" s="3"/>
      <c r="R466" s="3"/>
      <c r="S466" s="3"/>
      <c r="T466" s="3"/>
      <c r="U466" s="3"/>
      <c r="V466" s="3"/>
      <c r="W466" s="3"/>
    </row>
    <row r="467" spans="1:23" ht="14">
      <c r="A467" s="3"/>
      <c r="B467" s="3"/>
      <c r="C467" s="3"/>
      <c r="D467" s="3"/>
      <c r="E467" s="3"/>
      <c r="F467" s="3"/>
      <c r="G467" s="3"/>
      <c r="H467" s="3"/>
      <c r="I467" s="3"/>
      <c r="J467" s="3"/>
      <c r="K467" s="3"/>
      <c r="L467" s="3"/>
      <c r="M467" s="3"/>
      <c r="N467" s="3"/>
      <c r="O467" s="3"/>
      <c r="P467" s="3"/>
      <c r="Q467" s="3"/>
      <c r="R467" s="3"/>
      <c r="S467" s="3"/>
      <c r="T467" s="3"/>
      <c r="U467" s="3"/>
      <c r="V467" s="3"/>
      <c r="W467" s="3"/>
    </row>
    <row r="468" spans="1:23" ht="14">
      <c r="A468" s="3"/>
      <c r="B468" s="3"/>
      <c r="C468" s="3"/>
      <c r="D468" s="3"/>
      <c r="E468" s="3"/>
      <c r="F468" s="3"/>
      <c r="G468" s="3"/>
      <c r="H468" s="3"/>
      <c r="I468" s="3"/>
      <c r="J468" s="3"/>
      <c r="K468" s="3"/>
      <c r="L468" s="3"/>
      <c r="M468" s="3"/>
      <c r="N468" s="3"/>
      <c r="O468" s="3"/>
      <c r="P468" s="3"/>
      <c r="Q468" s="3"/>
      <c r="R468" s="3"/>
      <c r="S468" s="3"/>
      <c r="T468" s="3"/>
      <c r="U468" s="3"/>
      <c r="V468" s="3"/>
      <c r="W468" s="3"/>
    </row>
    <row r="469" spans="1:23" ht="14">
      <c r="A469" s="3"/>
      <c r="B469" s="3"/>
      <c r="C469" s="3"/>
      <c r="D469" s="3"/>
      <c r="E469" s="3"/>
      <c r="F469" s="3"/>
      <c r="G469" s="3"/>
      <c r="H469" s="3"/>
      <c r="I469" s="3"/>
      <c r="J469" s="3"/>
      <c r="K469" s="3"/>
      <c r="L469" s="3"/>
      <c r="M469" s="3"/>
      <c r="N469" s="3"/>
      <c r="O469" s="3"/>
      <c r="P469" s="3"/>
      <c r="Q469" s="3"/>
      <c r="R469" s="3"/>
      <c r="S469" s="3"/>
      <c r="T469" s="3"/>
      <c r="U469" s="3"/>
      <c r="V469" s="3"/>
      <c r="W469" s="3"/>
    </row>
    <row r="470" spans="1:23" ht="14">
      <c r="A470" s="3"/>
      <c r="B470" s="3"/>
      <c r="C470" s="3"/>
      <c r="D470" s="3"/>
      <c r="E470" s="3"/>
      <c r="F470" s="3"/>
      <c r="G470" s="3"/>
      <c r="H470" s="3"/>
      <c r="I470" s="3"/>
      <c r="J470" s="3"/>
      <c r="K470" s="3"/>
      <c r="L470" s="3"/>
      <c r="M470" s="3"/>
      <c r="N470" s="3"/>
      <c r="O470" s="3"/>
      <c r="P470" s="3"/>
      <c r="Q470" s="3"/>
      <c r="R470" s="3"/>
      <c r="S470" s="3"/>
      <c r="T470" s="3"/>
      <c r="U470" s="3"/>
      <c r="V470" s="3"/>
      <c r="W470" s="3"/>
    </row>
    <row r="471" spans="1:23" ht="14">
      <c r="A471" s="3"/>
      <c r="B471" s="3"/>
      <c r="C471" s="3"/>
      <c r="D471" s="3"/>
      <c r="E471" s="3"/>
      <c r="F471" s="3"/>
      <c r="G471" s="3"/>
      <c r="H471" s="3"/>
      <c r="I471" s="3"/>
      <c r="J471" s="3"/>
      <c r="K471" s="3"/>
      <c r="L471" s="3"/>
      <c r="M471" s="3"/>
      <c r="N471" s="3"/>
      <c r="O471" s="3"/>
      <c r="P471" s="3"/>
      <c r="Q471" s="3"/>
      <c r="R471" s="3"/>
      <c r="S471" s="3"/>
      <c r="T471" s="3"/>
      <c r="U471" s="3"/>
      <c r="V471" s="3"/>
      <c r="W471" s="3"/>
    </row>
    <row r="472" spans="1:23" ht="14">
      <c r="A472" s="3"/>
      <c r="B472" s="3"/>
      <c r="C472" s="3"/>
      <c r="D472" s="3"/>
      <c r="E472" s="3"/>
      <c r="F472" s="3"/>
      <c r="G472" s="3"/>
      <c r="H472" s="3"/>
      <c r="I472" s="3"/>
      <c r="J472" s="3"/>
      <c r="K472" s="3"/>
      <c r="L472" s="3"/>
      <c r="M472" s="3"/>
      <c r="N472" s="3"/>
      <c r="O472" s="3"/>
      <c r="P472" s="3"/>
      <c r="Q472" s="3"/>
      <c r="R472" s="3"/>
      <c r="S472" s="3"/>
      <c r="T472" s="3"/>
      <c r="U472" s="3"/>
      <c r="V472" s="3"/>
      <c r="W472" s="3"/>
    </row>
    <row r="473" spans="1:23" ht="14">
      <c r="A473" s="3"/>
      <c r="B473" s="3"/>
      <c r="C473" s="3"/>
      <c r="D473" s="3"/>
      <c r="E473" s="3"/>
      <c r="F473" s="3"/>
      <c r="G473" s="3"/>
      <c r="H473" s="3"/>
      <c r="I473" s="3"/>
      <c r="J473" s="3"/>
      <c r="K473" s="3"/>
      <c r="L473" s="3"/>
      <c r="M473" s="3"/>
      <c r="N473" s="3"/>
      <c r="O473" s="3"/>
      <c r="P473" s="3"/>
      <c r="Q473" s="3"/>
      <c r="R473" s="3"/>
      <c r="S473" s="3"/>
      <c r="T473" s="3"/>
      <c r="U473" s="3"/>
      <c r="V473" s="3"/>
      <c r="W473" s="3"/>
    </row>
    <row r="474" spans="1:23" ht="14">
      <c r="A474" s="3"/>
      <c r="B474" s="3"/>
      <c r="C474" s="3"/>
      <c r="D474" s="3"/>
      <c r="E474" s="3"/>
      <c r="F474" s="3"/>
      <c r="G474" s="3"/>
      <c r="H474" s="3"/>
      <c r="I474" s="3"/>
      <c r="J474" s="3"/>
      <c r="K474" s="3"/>
      <c r="L474" s="3"/>
      <c r="M474" s="3"/>
      <c r="N474" s="3"/>
      <c r="O474" s="3"/>
      <c r="P474" s="3"/>
      <c r="Q474" s="3"/>
      <c r="R474" s="3"/>
      <c r="S474" s="3"/>
      <c r="T474" s="3"/>
      <c r="U474" s="3"/>
      <c r="V474" s="3"/>
      <c r="W474" s="3"/>
    </row>
    <row r="475" spans="1:23" ht="14">
      <c r="A475" s="3"/>
      <c r="B475" s="3"/>
      <c r="C475" s="3"/>
      <c r="D475" s="3"/>
      <c r="E475" s="3"/>
      <c r="F475" s="3"/>
      <c r="G475" s="3"/>
      <c r="H475" s="3"/>
      <c r="I475" s="3"/>
      <c r="J475" s="3"/>
      <c r="K475" s="3"/>
      <c r="L475" s="3"/>
      <c r="M475" s="3"/>
      <c r="N475" s="3"/>
      <c r="O475" s="3"/>
      <c r="P475" s="3"/>
      <c r="Q475" s="3"/>
      <c r="R475" s="3"/>
      <c r="S475" s="3"/>
      <c r="T475" s="3"/>
      <c r="U475" s="3"/>
      <c r="V475" s="3"/>
      <c r="W475" s="3"/>
    </row>
    <row r="476" spans="1:23" ht="14">
      <c r="A476" s="3"/>
      <c r="B476" s="3"/>
      <c r="C476" s="3"/>
      <c r="D476" s="3"/>
      <c r="E476" s="3"/>
      <c r="F476" s="3"/>
      <c r="G476" s="3"/>
      <c r="H476" s="3"/>
      <c r="I476" s="3"/>
      <c r="J476" s="3"/>
      <c r="K476" s="3"/>
      <c r="L476" s="3"/>
      <c r="M476" s="3"/>
      <c r="N476" s="3"/>
      <c r="O476" s="3"/>
      <c r="P476" s="3"/>
      <c r="Q476" s="3"/>
      <c r="R476" s="3"/>
      <c r="S476" s="3"/>
      <c r="T476" s="3"/>
      <c r="U476" s="3"/>
      <c r="V476" s="3"/>
      <c r="W476" s="3"/>
    </row>
    <row r="477" spans="1:23" ht="14">
      <c r="A477" s="3"/>
      <c r="B477" s="3"/>
      <c r="C477" s="3"/>
      <c r="D477" s="3"/>
      <c r="E477" s="3"/>
      <c r="F477" s="3"/>
      <c r="G477" s="3"/>
      <c r="H477" s="3"/>
      <c r="I477" s="3"/>
      <c r="J477" s="3"/>
      <c r="K477" s="3"/>
      <c r="L477" s="3"/>
      <c r="M477" s="3"/>
      <c r="N477" s="3"/>
      <c r="O477" s="3"/>
      <c r="P477" s="3"/>
      <c r="Q477" s="3"/>
      <c r="R477" s="3"/>
      <c r="S477" s="3"/>
      <c r="T477" s="3"/>
      <c r="U477" s="3"/>
      <c r="V477" s="3"/>
      <c r="W477" s="3"/>
    </row>
    <row r="478" spans="1:23" ht="14">
      <c r="A478" s="3"/>
      <c r="B478" s="3"/>
      <c r="C478" s="3"/>
      <c r="D478" s="3"/>
      <c r="E478" s="3"/>
      <c r="F478" s="3"/>
      <c r="G478" s="3"/>
      <c r="H478" s="3"/>
      <c r="I478" s="3"/>
      <c r="J478" s="3"/>
      <c r="K478" s="3"/>
      <c r="L478" s="3"/>
      <c r="M478" s="3"/>
      <c r="N478" s="3"/>
      <c r="O478" s="3"/>
      <c r="P478" s="3"/>
      <c r="Q478" s="3"/>
      <c r="R478" s="3"/>
      <c r="S478" s="3"/>
      <c r="T478" s="3"/>
      <c r="U478" s="3"/>
      <c r="V478" s="3"/>
      <c r="W478" s="3"/>
    </row>
    <row r="479" spans="1:23" ht="14">
      <c r="A479" s="3"/>
      <c r="B479" s="3"/>
      <c r="C479" s="3"/>
      <c r="D479" s="3"/>
      <c r="E479" s="3"/>
      <c r="F479" s="3"/>
      <c r="G479" s="3"/>
      <c r="H479" s="3"/>
      <c r="I479" s="3"/>
      <c r="J479" s="3"/>
      <c r="K479" s="3"/>
      <c r="L479" s="3"/>
      <c r="M479" s="3"/>
      <c r="N479" s="3"/>
      <c r="O479" s="3"/>
      <c r="P479" s="3"/>
      <c r="Q479" s="3"/>
      <c r="R479" s="3"/>
      <c r="S479" s="3"/>
      <c r="T479" s="3"/>
      <c r="U479" s="3"/>
      <c r="V479" s="3"/>
      <c r="W479" s="3"/>
    </row>
    <row r="480" spans="1:23" ht="14">
      <c r="A480" s="3"/>
      <c r="B480" s="3"/>
      <c r="C480" s="3"/>
      <c r="D480" s="3"/>
      <c r="E480" s="3"/>
      <c r="F480" s="3"/>
      <c r="G480" s="3"/>
      <c r="H480" s="3"/>
      <c r="I480" s="3"/>
      <c r="J480" s="3"/>
      <c r="K480" s="3"/>
      <c r="L480" s="3"/>
      <c r="M480" s="3"/>
      <c r="N480" s="3"/>
      <c r="O480" s="3"/>
      <c r="P480" s="3"/>
      <c r="Q480" s="3"/>
      <c r="R480" s="3"/>
      <c r="S480" s="3"/>
      <c r="T480" s="3"/>
      <c r="U480" s="3"/>
      <c r="V480" s="3"/>
      <c r="W480" s="3"/>
    </row>
    <row r="481" spans="1:23" ht="14">
      <c r="A481" s="3"/>
      <c r="B481" s="3"/>
      <c r="C481" s="3"/>
      <c r="D481" s="3"/>
      <c r="E481" s="3"/>
      <c r="F481" s="3"/>
      <c r="G481" s="3"/>
      <c r="H481" s="3"/>
      <c r="I481" s="3"/>
      <c r="J481" s="3"/>
      <c r="K481" s="3"/>
      <c r="L481" s="3"/>
      <c r="M481" s="3"/>
      <c r="N481" s="3"/>
      <c r="O481" s="3"/>
      <c r="P481" s="3"/>
      <c r="Q481" s="3"/>
      <c r="R481" s="3"/>
      <c r="S481" s="3"/>
      <c r="T481" s="3"/>
      <c r="U481" s="3"/>
      <c r="V481" s="3"/>
      <c r="W481" s="3"/>
    </row>
    <row r="482" spans="1:23" ht="14">
      <c r="A482" s="3"/>
      <c r="B482" s="3"/>
      <c r="C482" s="3"/>
      <c r="D482" s="3"/>
      <c r="E482" s="3"/>
      <c r="F482" s="3"/>
      <c r="G482" s="3"/>
      <c r="H482" s="3"/>
      <c r="I482" s="3"/>
      <c r="J482" s="3"/>
      <c r="K482" s="3"/>
      <c r="L482" s="3"/>
      <c r="M482" s="3"/>
      <c r="N482" s="3"/>
      <c r="O482" s="3"/>
      <c r="P482" s="3"/>
      <c r="Q482" s="3"/>
      <c r="R482" s="3"/>
      <c r="S482" s="3"/>
      <c r="T482" s="3"/>
      <c r="U482" s="3"/>
      <c r="V482" s="3"/>
      <c r="W482" s="3"/>
    </row>
    <row r="483" spans="1:23" ht="14">
      <c r="A483" s="3"/>
      <c r="B483" s="3"/>
      <c r="C483" s="3"/>
      <c r="D483" s="3"/>
      <c r="E483" s="3"/>
      <c r="F483" s="3"/>
      <c r="G483" s="3"/>
      <c r="H483" s="3"/>
      <c r="I483" s="3"/>
      <c r="J483" s="3"/>
      <c r="K483" s="3"/>
      <c r="L483" s="3"/>
      <c r="M483" s="3"/>
      <c r="N483" s="3"/>
      <c r="O483" s="3"/>
      <c r="P483" s="3"/>
      <c r="Q483" s="3"/>
      <c r="R483" s="3"/>
      <c r="S483" s="3"/>
      <c r="T483" s="3"/>
      <c r="U483" s="3"/>
      <c r="V483" s="3"/>
      <c r="W483" s="3"/>
    </row>
    <row r="484" spans="1:23" ht="14">
      <c r="A484" s="3"/>
      <c r="B484" s="3"/>
      <c r="C484" s="3"/>
      <c r="D484" s="3"/>
      <c r="E484" s="3"/>
      <c r="F484" s="3"/>
      <c r="G484" s="3"/>
      <c r="H484" s="3"/>
      <c r="I484" s="3"/>
      <c r="J484" s="3"/>
      <c r="K484" s="3"/>
      <c r="L484" s="3"/>
      <c r="M484" s="3"/>
      <c r="N484" s="3"/>
      <c r="O484" s="3"/>
      <c r="P484" s="3"/>
      <c r="Q484" s="3"/>
      <c r="R484" s="3"/>
      <c r="S484" s="3"/>
      <c r="T484" s="3"/>
      <c r="U484" s="3"/>
      <c r="V484" s="3"/>
      <c r="W484" s="3"/>
    </row>
    <row r="485" spans="1:23" ht="14">
      <c r="A485" s="3"/>
      <c r="B485" s="3"/>
      <c r="C485" s="3"/>
      <c r="D485" s="3"/>
      <c r="E485" s="3"/>
      <c r="F485" s="3"/>
      <c r="G485" s="3"/>
      <c r="H485" s="3"/>
      <c r="I485" s="3"/>
      <c r="J485" s="3"/>
      <c r="K485" s="3"/>
      <c r="L485" s="3"/>
      <c r="M485" s="3"/>
      <c r="N485" s="3"/>
      <c r="O485" s="3"/>
      <c r="P485" s="3"/>
      <c r="Q485" s="3"/>
      <c r="R485" s="3"/>
      <c r="S485" s="3"/>
      <c r="T485" s="3"/>
      <c r="U485" s="3"/>
      <c r="V485" s="3"/>
      <c r="W485" s="3"/>
    </row>
    <row r="486" spans="1:23" ht="14">
      <c r="A486" s="3"/>
      <c r="B486" s="3"/>
      <c r="C486" s="3"/>
      <c r="D486" s="3"/>
      <c r="E486" s="3"/>
      <c r="F486" s="3"/>
      <c r="G486" s="3"/>
      <c r="H486" s="3"/>
      <c r="I486" s="3"/>
      <c r="J486" s="3"/>
      <c r="K486" s="3"/>
      <c r="L486" s="3"/>
      <c r="M486" s="3"/>
      <c r="N486" s="3"/>
      <c r="O486" s="3"/>
      <c r="P486" s="3"/>
      <c r="Q486" s="3"/>
      <c r="R486" s="3"/>
      <c r="S486" s="3"/>
      <c r="T486" s="3"/>
      <c r="U486" s="3"/>
      <c r="V486" s="3"/>
      <c r="W486" s="3"/>
    </row>
    <row r="487" spans="1:23" ht="14">
      <c r="A487" s="3"/>
      <c r="B487" s="3"/>
      <c r="C487" s="3"/>
      <c r="D487" s="3"/>
      <c r="E487" s="3"/>
      <c r="F487" s="3"/>
      <c r="G487" s="3"/>
      <c r="H487" s="3"/>
      <c r="I487" s="3"/>
      <c r="J487" s="3"/>
      <c r="K487" s="3"/>
      <c r="L487" s="3"/>
      <c r="M487" s="3"/>
      <c r="N487" s="3"/>
      <c r="O487" s="3"/>
      <c r="P487" s="3"/>
      <c r="Q487" s="3"/>
      <c r="R487" s="3"/>
      <c r="S487" s="3"/>
      <c r="T487" s="3"/>
      <c r="U487" s="3"/>
      <c r="V487" s="3"/>
      <c r="W487" s="3"/>
    </row>
    <row r="488" spans="1:23" ht="14">
      <c r="A488" s="3"/>
      <c r="B488" s="3"/>
      <c r="C488" s="3"/>
      <c r="D488" s="3"/>
      <c r="E488" s="3"/>
      <c r="F488" s="3"/>
      <c r="G488" s="3"/>
      <c r="H488" s="3"/>
      <c r="I488" s="3"/>
      <c r="J488" s="3"/>
      <c r="K488" s="3"/>
      <c r="L488" s="3"/>
      <c r="M488" s="3"/>
      <c r="N488" s="3"/>
      <c r="O488" s="3"/>
      <c r="P488" s="3"/>
      <c r="Q488" s="3"/>
      <c r="R488" s="3"/>
      <c r="S488" s="3"/>
      <c r="T488" s="3"/>
      <c r="U488" s="3"/>
      <c r="V488" s="3"/>
      <c r="W488" s="3"/>
    </row>
    <row r="489" spans="1:23" ht="14">
      <c r="A489" s="3"/>
      <c r="B489" s="3"/>
      <c r="C489" s="3"/>
      <c r="D489" s="3"/>
      <c r="E489" s="3"/>
      <c r="F489" s="3"/>
      <c r="G489" s="3"/>
      <c r="H489" s="3"/>
      <c r="I489" s="3"/>
      <c r="J489" s="3"/>
      <c r="K489" s="3"/>
      <c r="L489" s="3"/>
      <c r="M489" s="3"/>
      <c r="N489" s="3"/>
      <c r="O489" s="3"/>
      <c r="P489" s="3"/>
      <c r="Q489" s="3"/>
      <c r="R489" s="3"/>
      <c r="S489" s="3"/>
      <c r="T489" s="3"/>
      <c r="U489" s="3"/>
      <c r="V489" s="3"/>
      <c r="W489" s="3"/>
    </row>
    <row r="490" spans="1:23" ht="14">
      <c r="A490" s="3"/>
      <c r="B490" s="3"/>
      <c r="C490" s="3"/>
      <c r="D490" s="3"/>
      <c r="E490" s="3"/>
      <c r="F490" s="3"/>
      <c r="G490" s="3"/>
      <c r="H490" s="3"/>
      <c r="I490" s="3"/>
      <c r="J490" s="3"/>
      <c r="K490" s="3"/>
      <c r="L490" s="3"/>
      <c r="M490" s="3"/>
      <c r="N490" s="3"/>
      <c r="O490" s="3"/>
      <c r="P490" s="3"/>
      <c r="Q490" s="3"/>
      <c r="R490" s="3"/>
      <c r="S490" s="3"/>
      <c r="T490" s="3"/>
      <c r="U490" s="3"/>
      <c r="V490" s="3"/>
      <c r="W490" s="3"/>
    </row>
    <row r="491" spans="1:23" ht="14">
      <c r="A491" s="3"/>
      <c r="B491" s="3"/>
      <c r="C491" s="3"/>
      <c r="D491" s="3"/>
      <c r="E491" s="3"/>
      <c r="F491" s="3"/>
      <c r="G491" s="3"/>
      <c r="H491" s="3"/>
      <c r="I491" s="3"/>
      <c r="J491" s="3"/>
      <c r="K491" s="3"/>
      <c r="L491" s="3"/>
      <c r="M491" s="3"/>
      <c r="N491" s="3"/>
      <c r="O491" s="3"/>
      <c r="P491" s="3"/>
      <c r="Q491" s="3"/>
      <c r="R491" s="3"/>
      <c r="S491" s="3"/>
      <c r="T491" s="3"/>
      <c r="U491" s="3"/>
      <c r="V491" s="3"/>
      <c r="W491" s="3"/>
    </row>
    <row r="492" spans="1:23" ht="14">
      <c r="A492" s="3"/>
      <c r="B492" s="3"/>
      <c r="C492" s="3"/>
      <c r="D492" s="3"/>
      <c r="E492" s="3"/>
      <c r="F492" s="3"/>
      <c r="G492" s="3"/>
      <c r="H492" s="3"/>
      <c r="I492" s="3"/>
      <c r="J492" s="3"/>
      <c r="K492" s="3"/>
      <c r="L492" s="3"/>
      <c r="M492" s="3"/>
      <c r="N492" s="3"/>
      <c r="O492" s="3"/>
      <c r="P492" s="3"/>
      <c r="Q492" s="3"/>
      <c r="R492" s="3"/>
      <c r="S492" s="3"/>
      <c r="T492" s="3"/>
      <c r="U492" s="3"/>
      <c r="V492" s="3"/>
      <c r="W492" s="3"/>
    </row>
    <row r="493" spans="1:23" ht="14">
      <c r="A493" s="3"/>
      <c r="B493" s="3"/>
      <c r="C493" s="3"/>
      <c r="D493" s="3"/>
      <c r="E493" s="3"/>
      <c r="F493" s="3"/>
      <c r="G493" s="3"/>
      <c r="H493" s="3"/>
      <c r="I493" s="3"/>
      <c r="J493" s="3"/>
      <c r="K493" s="3"/>
      <c r="L493" s="3"/>
      <c r="M493" s="3"/>
      <c r="N493" s="3"/>
      <c r="O493" s="3"/>
      <c r="P493" s="3"/>
      <c r="Q493" s="3"/>
      <c r="R493" s="3"/>
      <c r="S493" s="3"/>
      <c r="T493" s="3"/>
      <c r="U493" s="3"/>
      <c r="V493" s="3"/>
      <c r="W493" s="3"/>
    </row>
    <row r="494" spans="1:23" ht="14">
      <c r="A494" s="3"/>
      <c r="B494" s="3"/>
      <c r="C494" s="3"/>
      <c r="D494" s="3"/>
      <c r="E494" s="3"/>
      <c r="F494" s="3"/>
      <c r="G494" s="3"/>
      <c r="H494" s="3"/>
      <c r="I494" s="3"/>
      <c r="J494" s="3"/>
      <c r="K494" s="3"/>
      <c r="L494" s="3"/>
      <c r="M494" s="3"/>
      <c r="N494" s="3"/>
      <c r="O494" s="3"/>
      <c r="P494" s="3"/>
      <c r="Q494" s="3"/>
      <c r="R494" s="3"/>
      <c r="S494" s="3"/>
      <c r="T494" s="3"/>
      <c r="U494" s="3"/>
      <c r="V494" s="3"/>
      <c r="W494" s="3"/>
    </row>
    <row r="495" spans="1:23" ht="14">
      <c r="A495" s="3"/>
      <c r="B495" s="3"/>
      <c r="C495" s="3"/>
      <c r="D495" s="3"/>
      <c r="E495" s="3"/>
      <c r="F495" s="3"/>
      <c r="G495" s="3"/>
      <c r="H495" s="3"/>
      <c r="I495" s="3"/>
      <c r="J495" s="3"/>
      <c r="K495" s="3"/>
      <c r="L495" s="3"/>
      <c r="M495" s="3"/>
      <c r="N495" s="3"/>
      <c r="O495" s="3"/>
      <c r="P495" s="3"/>
      <c r="Q495" s="3"/>
      <c r="R495" s="3"/>
      <c r="S495" s="3"/>
      <c r="T495" s="3"/>
      <c r="U495" s="3"/>
      <c r="V495" s="3"/>
      <c r="W495" s="3"/>
    </row>
    <row r="496" spans="1:23" ht="14">
      <c r="A496" s="3"/>
      <c r="B496" s="3"/>
      <c r="C496" s="3"/>
      <c r="D496" s="3"/>
      <c r="E496" s="3"/>
      <c r="F496" s="3"/>
      <c r="G496" s="3"/>
      <c r="H496" s="3"/>
      <c r="I496" s="3"/>
      <c r="J496" s="3"/>
      <c r="K496" s="3"/>
      <c r="L496" s="3"/>
      <c r="M496" s="3"/>
      <c r="N496" s="3"/>
      <c r="O496" s="3"/>
      <c r="P496" s="3"/>
      <c r="Q496" s="3"/>
      <c r="R496" s="3"/>
      <c r="S496" s="3"/>
      <c r="T496" s="3"/>
      <c r="U496" s="3"/>
      <c r="V496" s="3"/>
      <c r="W496" s="3"/>
    </row>
    <row r="497" spans="1:23" ht="14">
      <c r="A497" s="3"/>
      <c r="B497" s="3"/>
      <c r="C497" s="3"/>
      <c r="D497" s="3"/>
      <c r="E497" s="3"/>
      <c r="F497" s="3"/>
      <c r="G497" s="3"/>
      <c r="H497" s="3"/>
      <c r="I497" s="3"/>
      <c r="J497" s="3"/>
      <c r="K497" s="3"/>
      <c r="L497" s="3"/>
      <c r="M497" s="3"/>
      <c r="N497" s="3"/>
      <c r="O497" s="3"/>
      <c r="P497" s="3"/>
      <c r="Q497" s="3"/>
      <c r="R497" s="3"/>
      <c r="S497" s="3"/>
      <c r="T497" s="3"/>
      <c r="U497" s="3"/>
      <c r="V497" s="3"/>
      <c r="W497" s="3"/>
    </row>
    <row r="498" spans="1:23" ht="14">
      <c r="A498" s="3"/>
      <c r="B498" s="3"/>
      <c r="C498" s="3"/>
      <c r="D498" s="3"/>
      <c r="E498" s="3"/>
      <c r="F498" s="3"/>
      <c r="G498" s="3"/>
      <c r="H498" s="3"/>
      <c r="I498" s="3"/>
      <c r="J498" s="3"/>
      <c r="K498" s="3"/>
      <c r="L498" s="3"/>
      <c r="M498" s="3"/>
      <c r="N498" s="3"/>
      <c r="O498" s="3"/>
      <c r="P498" s="3"/>
      <c r="Q498" s="3"/>
      <c r="R498" s="3"/>
      <c r="S498" s="3"/>
      <c r="T498" s="3"/>
      <c r="U498" s="3"/>
      <c r="V498" s="3"/>
      <c r="W498" s="3"/>
    </row>
    <row r="499" spans="1:23" ht="14">
      <c r="A499" s="3"/>
      <c r="B499" s="3"/>
      <c r="C499" s="3"/>
      <c r="D499" s="3"/>
      <c r="E499" s="3"/>
      <c r="F499" s="3"/>
      <c r="G499" s="3"/>
      <c r="H499" s="3"/>
      <c r="I499" s="3"/>
      <c r="J499" s="3"/>
      <c r="K499" s="3"/>
      <c r="L499" s="3"/>
      <c r="M499" s="3"/>
      <c r="N499" s="3"/>
      <c r="O499" s="3"/>
      <c r="P499" s="3"/>
      <c r="Q499" s="3"/>
      <c r="R499" s="3"/>
      <c r="S499" s="3"/>
      <c r="T499" s="3"/>
      <c r="U499" s="3"/>
      <c r="V499" s="3"/>
      <c r="W499" s="3"/>
    </row>
    <row r="500" spans="1:23" ht="14">
      <c r="A500" s="3"/>
      <c r="B500" s="3"/>
      <c r="C500" s="3"/>
      <c r="D500" s="3"/>
      <c r="E500" s="3"/>
      <c r="F500" s="3"/>
      <c r="G500" s="3"/>
      <c r="H500" s="3"/>
      <c r="I500" s="3"/>
      <c r="J500" s="3"/>
      <c r="K500" s="3"/>
      <c r="L500" s="3"/>
      <c r="M500" s="3"/>
      <c r="N500" s="3"/>
      <c r="O500" s="3"/>
      <c r="P500" s="3"/>
      <c r="Q500" s="3"/>
      <c r="R500" s="3"/>
      <c r="S500" s="3"/>
      <c r="T500" s="3"/>
      <c r="U500" s="3"/>
      <c r="V500" s="3"/>
      <c r="W500" s="3"/>
    </row>
    <row r="501" spans="1:23" ht="14">
      <c r="A501" s="3"/>
      <c r="B501" s="3"/>
      <c r="C501" s="3"/>
      <c r="D501" s="3"/>
      <c r="E501" s="3"/>
      <c r="F501" s="3"/>
      <c r="G501" s="3"/>
      <c r="H501" s="3"/>
      <c r="I501" s="3"/>
      <c r="J501" s="3"/>
      <c r="K501" s="3"/>
      <c r="L501" s="3"/>
      <c r="M501" s="3"/>
      <c r="N501" s="3"/>
      <c r="O501" s="3"/>
      <c r="P501" s="3"/>
      <c r="Q501" s="3"/>
      <c r="R501" s="3"/>
      <c r="S501" s="3"/>
      <c r="T501" s="3"/>
      <c r="U501" s="3"/>
      <c r="V501" s="3"/>
      <c r="W501" s="3"/>
    </row>
    <row r="502" spans="1:23" ht="14">
      <c r="A502" s="3"/>
      <c r="B502" s="3"/>
      <c r="C502" s="3"/>
      <c r="D502" s="3"/>
      <c r="E502" s="3"/>
      <c r="F502" s="3"/>
      <c r="G502" s="3"/>
      <c r="H502" s="3"/>
      <c r="I502" s="3"/>
      <c r="J502" s="3"/>
      <c r="K502" s="3"/>
      <c r="L502" s="3"/>
      <c r="M502" s="3"/>
      <c r="N502" s="3"/>
      <c r="O502" s="3"/>
      <c r="P502" s="3"/>
      <c r="Q502" s="3"/>
      <c r="R502" s="3"/>
      <c r="S502" s="3"/>
      <c r="T502" s="3"/>
      <c r="U502" s="3"/>
      <c r="V502" s="3"/>
      <c r="W502" s="3"/>
    </row>
    <row r="503" spans="1:23" ht="14">
      <c r="A503" s="3"/>
      <c r="B503" s="3"/>
      <c r="C503" s="3"/>
      <c r="D503" s="3"/>
      <c r="E503" s="3"/>
      <c r="F503" s="3"/>
      <c r="G503" s="3"/>
      <c r="H503" s="3"/>
      <c r="I503" s="3"/>
      <c r="J503" s="3"/>
      <c r="K503" s="3"/>
      <c r="L503" s="3"/>
      <c r="M503" s="3"/>
      <c r="N503" s="3"/>
      <c r="O503" s="3"/>
      <c r="P503" s="3"/>
      <c r="Q503" s="3"/>
      <c r="R503" s="3"/>
      <c r="S503" s="3"/>
      <c r="T503" s="3"/>
      <c r="U503" s="3"/>
      <c r="V503" s="3"/>
      <c r="W503" s="3"/>
    </row>
    <row r="504" spans="1:23" ht="14">
      <c r="A504" s="3"/>
      <c r="B504" s="3"/>
      <c r="C504" s="3"/>
      <c r="D504" s="3"/>
      <c r="E504" s="3"/>
      <c r="F504" s="3"/>
      <c r="G504" s="3"/>
      <c r="H504" s="3"/>
      <c r="I504" s="3"/>
      <c r="J504" s="3"/>
      <c r="K504" s="3"/>
      <c r="L504" s="3"/>
      <c r="M504" s="3"/>
      <c r="N504" s="3"/>
      <c r="O504" s="3"/>
      <c r="P504" s="3"/>
      <c r="Q504" s="3"/>
      <c r="R504" s="3"/>
      <c r="S504" s="3"/>
      <c r="T504" s="3"/>
      <c r="U504" s="3"/>
      <c r="V504" s="3"/>
      <c r="W504" s="3"/>
    </row>
    <row r="505" spans="1:23" ht="14">
      <c r="A505" s="3"/>
      <c r="B505" s="3"/>
      <c r="C505" s="3"/>
      <c r="D505" s="3"/>
      <c r="E505" s="3"/>
      <c r="F505" s="3"/>
      <c r="G505" s="3"/>
      <c r="H505" s="3"/>
      <c r="I505" s="3"/>
      <c r="J505" s="3"/>
      <c r="K505" s="3"/>
      <c r="L505" s="3"/>
      <c r="M505" s="3"/>
      <c r="N505" s="3"/>
      <c r="O505" s="3"/>
      <c r="P505" s="3"/>
      <c r="Q505" s="3"/>
      <c r="R505" s="3"/>
      <c r="S505" s="3"/>
      <c r="T505" s="3"/>
      <c r="U505" s="3"/>
      <c r="V505" s="3"/>
      <c r="W505" s="3"/>
    </row>
    <row r="506" spans="1:23" ht="14">
      <c r="A506" s="3"/>
      <c r="B506" s="3"/>
      <c r="C506" s="3"/>
      <c r="D506" s="3"/>
      <c r="E506" s="3"/>
      <c r="F506" s="3"/>
      <c r="G506" s="3"/>
      <c r="H506" s="3"/>
      <c r="I506" s="3"/>
      <c r="J506" s="3"/>
      <c r="K506" s="3"/>
      <c r="L506" s="3"/>
      <c r="M506" s="3"/>
      <c r="N506" s="3"/>
      <c r="O506" s="3"/>
      <c r="P506" s="3"/>
      <c r="Q506" s="3"/>
      <c r="R506" s="3"/>
      <c r="S506" s="3"/>
      <c r="T506" s="3"/>
      <c r="U506" s="3"/>
      <c r="V506" s="3"/>
      <c r="W506" s="3"/>
    </row>
    <row r="507" spans="1:23" ht="14">
      <c r="A507" s="3"/>
      <c r="B507" s="3"/>
      <c r="C507" s="3"/>
      <c r="D507" s="3"/>
      <c r="E507" s="3"/>
      <c r="F507" s="3"/>
      <c r="G507" s="3"/>
      <c r="H507" s="3"/>
      <c r="I507" s="3"/>
      <c r="J507" s="3"/>
      <c r="K507" s="3"/>
      <c r="L507" s="3"/>
      <c r="M507" s="3"/>
      <c r="N507" s="3"/>
      <c r="O507" s="3"/>
      <c r="P507" s="3"/>
      <c r="Q507" s="3"/>
      <c r="R507" s="3"/>
      <c r="S507" s="3"/>
      <c r="T507" s="3"/>
      <c r="U507" s="3"/>
      <c r="V507" s="3"/>
      <c r="W507" s="3"/>
    </row>
    <row r="508" spans="1:23" ht="14">
      <c r="A508" s="3"/>
      <c r="B508" s="3"/>
      <c r="C508" s="3"/>
      <c r="D508" s="3"/>
      <c r="E508" s="3"/>
      <c r="F508" s="3"/>
      <c r="G508" s="3"/>
      <c r="H508" s="3"/>
      <c r="I508" s="3"/>
      <c r="J508" s="3"/>
      <c r="K508" s="3"/>
      <c r="L508" s="3"/>
      <c r="M508" s="3"/>
      <c r="N508" s="3"/>
      <c r="O508" s="3"/>
      <c r="P508" s="3"/>
      <c r="Q508" s="3"/>
      <c r="R508" s="3"/>
      <c r="S508" s="3"/>
      <c r="T508" s="3"/>
      <c r="U508" s="3"/>
      <c r="V508" s="3"/>
      <c r="W508" s="3"/>
    </row>
    <row r="509" spans="1:23" ht="14">
      <c r="A509" s="3"/>
      <c r="B509" s="3"/>
      <c r="C509" s="3"/>
      <c r="D509" s="3"/>
      <c r="E509" s="3"/>
      <c r="F509" s="3"/>
      <c r="G509" s="3"/>
      <c r="H509" s="3"/>
      <c r="I509" s="3"/>
      <c r="J509" s="3"/>
      <c r="K509" s="3"/>
      <c r="L509" s="3"/>
      <c r="M509" s="3"/>
      <c r="N509" s="3"/>
      <c r="O509" s="3"/>
      <c r="P509" s="3"/>
      <c r="Q509" s="3"/>
      <c r="R509" s="3"/>
      <c r="S509" s="3"/>
      <c r="T509" s="3"/>
      <c r="U509" s="3"/>
      <c r="V509" s="3"/>
      <c r="W509" s="3"/>
    </row>
    <row r="510" spans="1:23" ht="14">
      <c r="A510" s="3"/>
      <c r="B510" s="3"/>
      <c r="C510" s="3"/>
      <c r="D510" s="3"/>
      <c r="E510" s="3"/>
      <c r="F510" s="3"/>
      <c r="G510" s="3"/>
      <c r="H510" s="3"/>
      <c r="I510" s="3"/>
      <c r="J510" s="3"/>
      <c r="K510" s="3"/>
      <c r="L510" s="3"/>
      <c r="M510" s="3"/>
      <c r="N510" s="3"/>
      <c r="O510" s="3"/>
      <c r="P510" s="3"/>
      <c r="Q510" s="3"/>
      <c r="R510" s="3"/>
      <c r="S510" s="3"/>
      <c r="T510" s="3"/>
      <c r="U510" s="3"/>
      <c r="V510" s="3"/>
      <c r="W510" s="3"/>
    </row>
    <row r="511" spans="1:23" ht="14">
      <c r="A511" s="3"/>
      <c r="B511" s="3"/>
      <c r="C511" s="3"/>
      <c r="D511" s="3"/>
      <c r="E511" s="3"/>
      <c r="F511" s="3"/>
      <c r="G511" s="3"/>
      <c r="H511" s="3"/>
      <c r="I511" s="3"/>
      <c r="J511" s="3"/>
      <c r="K511" s="3"/>
      <c r="L511" s="3"/>
      <c r="M511" s="3"/>
      <c r="N511" s="3"/>
      <c r="O511" s="3"/>
      <c r="P511" s="3"/>
      <c r="Q511" s="3"/>
      <c r="R511" s="3"/>
      <c r="S511" s="3"/>
      <c r="T511" s="3"/>
      <c r="U511" s="3"/>
      <c r="V511" s="3"/>
      <c r="W511" s="3"/>
    </row>
    <row r="512" spans="1:23" ht="14">
      <c r="A512" s="3"/>
      <c r="B512" s="3"/>
      <c r="C512" s="3"/>
      <c r="D512" s="3"/>
      <c r="E512" s="3"/>
      <c r="F512" s="3"/>
      <c r="G512" s="3"/>
      <c r="H512" s="3"/>
      <c r="I512" s="3"/>
      <c r="J512" s="3"/>
      <c r="K512" s="3"/>
      <c r="L512" s="3"/>
      <c r="M512" s="3"/>
      <c r="N512" s="3"/>
      <c r="O512" s="3"/>
      <c r="P512" s="3"/>
      <c r="Q512" s="3"/>
      <c r="R512" s="3"/>
      <c r="S512" s="3"/>
      <c r="T512" s="3"/>
      <c r="U512" s="3"/>
      <c r="V512" s="3"/>
      <c r="W512" s="3"/>
    </row>
    <row r="513" spans="1:23" ht="14">
      <c r="A513" s="3"/>
      <c r="B513" s="3"/>
      <c r="C513" s="3"/>
      <c r="D513" s="3"/>
      <c r="E513" s="3"/>
      <c r="F513" s="3"/>
      <c r="G513" s="3"/>
      <c r="H513" s="3"/>
      <c r="I513" s="3"/>
      <c r="J513" s="3"/>
      <c r="K513" s="3"/>
      <c r="L513" s="3"/>
      <c r="M513" s="3"/>
      <c r="N513" s="3"/>
      <c r="O513" s="3"/>
      <c r="P513" s="3"/>
      <c r="Q513" s="3"/>
      <c r="R513" s="3"/>
      <c r="S513" s="3"/>
      <c r="T513" s="3"/>
      <c r="U513" s="3"/>
      <c r="V513" s="3"/>
      <c r="W513" s="3"/>
    </row>
    <row r="514" spans="1:23" ht="14">
      <c r="A514" s="3"/>
      <c r="B514" s="3"/>
      <c r="C514" s="3"/>
      <c r="D514" s="3"/>
      <c r="E514" s="3"/>
      <c r="F514" s="3"/>
      <c r="G514" s="3"/>
      <c r="H514" s="3"/>
      <c r="I514" s="3"/>
      <c r="J514" s="3"/>
      <c r="K514" s="3"/>
      <c r="L514" s="3"/>
      <c r="M514" s="3"/>
      <c r="N514" s="3"/>
      <c r="O514" s="3"/>
      <c r="P514" s="3"/>
      <c r="Q514" s="3"/>
      <c r="R514" s="3"/>
      <c r="S514" s="3"/>
      <c r="T514" s="3"/>
      <c r="U514" s="3"/>
      <c r="V514" s="3"/>
      <c r="W514" s="3"/>
    </row>
    <row r="515" spans="1:23" ht="14">
      <c r="A515" s="3"/>
      <c r="B515" s="3"/>
      <c r="C515" s="3"/>
      <c r="D515" s="3"/>
      <c r="E515" s="3"/>
      <c r="F515" s="3"/>
      <c r="G515" s="3"/>
      <c r="H515" s="3"/>
      <c r="I515" s="3"/>
      <c r="J515" s="3"/>
      <c r="K515" s="3"/>
      <c r="L515" s="3"/>
      <c r="M515" s="3"/>
      <c r="N515" s="3"/>
      <c r="O515" s="3"/>
      <c r="P515" s="3"/>
      <c r="Q515" s="3"/>
      <c r="R515" s="3"/>
      <c r="S515" s="3"/>
      <c r="T515" s="3"/>
      <c r="U515" s="3"/>
      <c r="V515" s="3"/>
      <c r="W515" s="3"/>
    </row>
    <row r="516" spans="1:23" ht="14">
      <c r="A516" s="3"/>
      <c r="B516" s="3"/>
      <c r="C516" s="3"/>
      <c r="D516" s="3"/>
      <c r="E516" s="3"/>
      <c r="F516" s="3"/>
      <c r="G516" s="3"/>
      <c r="H516" s="3"/>
      <c r="I516" s="3"/>
      <c r="J516" s="3"/>
      <c r="K516" s="3"/>
      <c r="L516" s="3"/>
      <c r="M516" s="3"/>
      <c r="N516" s="3"/>
      <c r="O516" s="3"/>
      <c r="P516" s="3"/>
      <c r="Q516" s="3"/>
      <c r="R516" s="3"/>
      <c r="S516" s="3"/>
      <c r="T516" s="3"/>
      <c r="U516" s="3"/>
      <c r="V516" s="3"/>
      <c r="W516" s="3"/>
    </row>
    <row r="517" spans="1:23" ht="14">
      <c r="A517" s="3"/>
      <c r="B517" s="3"/>
      <c r="C517" s="3"/>
      <c r="D517" s="3"/>
      <c r="E517" s="3"/>
      <c r="F517" s="3"/>
      <c r="G517" s="3"/>
      <c r="H517" s="3"/>
      <c r="I517" s="3"/>
      <c r="J517" s="3"/>
      <c r="K517" s="3"/>
      <c r="L517" s="3"/>
      <c r="M517" s="3"/>
      <c r="N517" s="3"/>
      <c r="O517" s="3"/>
      <c r="P517" s="3"/>
      <c r="Q517" s="3"/>
      <c r="R517" s="3"/>
      <c r="S517" s="3"/>
      <c r="T517" s="3"/>
      <c r="U517" s="3"/>
      <c r="V517" s="3"/>
      <c r="W517" s="3"/>
    </row>
    <row r="518" spans="1:23" ht="14">
      <c r="A518" s="3"/>
      <c r="B518" s="3"/>
      <c r="C518" s="3"/>
      <c r="D518" s="3"/>
      <c r="E518" s="3"/>
      <c r="F518" s="3"/>
      <c r="G518" s="3"/>
      <c r="H518" s="3"/>
      <c r="I518" s="3"/>
      <c r="J518" s="3"/>
      <c r="K518" s="3"/>
      <c r="L518" s="3"/>
      <c r="M518" s="3"/>
      <c r="N518" s="3"/>
      <c r="O518" s="3"/>
      <c r="P518" s="3"/>
      <c r="Q518" s="3"/>
      <c r="R518" s="3"/>
      <c r="S518" s="3"/>
      <c r="T518" s="3"/>
      <c r="U518" s="3"/>
      <c r="V518" s="3"/>
      <c r="W518" s="3"/>
    </row>
    <row r="519" spans="1:23" ht="14">
      <c r="A519" s="3"/>
      <c r="B519" s="3"/>
      <c r="C519" s="3"/>
      <c r="D519" s="3"/>
      <c r="E519" s="3"/>
      <c r="F519" s="3"/>
      <c r="G519" s="3"/>
      <c r="H519" s="3"/>
      <c r="I519" s="3"/>
      <c r="J519" s="3"/>
      <c r="K519" s="3"/>
      <c r="L519" s="3"/>
      <c r="M519" s="3"/>
      <c r="N519" s="3"/>
      <c r="O519" s="3"/>
      <c r="P519" s="3"/>
      <c r="Q519" s="3"/>
      <c r="R519" s="3"/>
      <c r="S519" s="3"/>
      <c r="T519" s="3"/>
      <c r="U519" s="3"/>
      <c r="V519" s="3"/>
      <c r="W519" s="3"/>
    </row>
    <row r="520" spans="1:23" ht="14">
      <c r="A520" s="3"/>
      <c r="B520" s="3"/>
      <c r="C520" s="3"/>
      <c r="D520" s="3"/>
      <c r="E520" s="3"/>
      <c r="F520" s="3"/>
      <c r="G520" s="3"/>
      <c r="H520" s="3"/>
      <c r="I520" s="3"/>
      <c r="J520" s="3"/>
      <c r="K520" s="3"/>
      <c r="L520" s="3"/>
      <c r="M520" s="3"/>
      <c r="N520" s="3"/>
      <c r="O520" s="3"/>
      <c r="P520" s="3"/>
      <c r="Q520" s="3"/>
      <c r="R520" s="3"/>
      <c r="S520" s="3"/>
      <c r="T520" s="3"/>
      <c r="U520" s="3"/>
      <c r="V520" s="3"/>
      <c r="W520" s="3"/>
    </row>
    <row r="521" spans="1:23" ht="14">
      <c r="A521" s="3"/>
      <c r="B521" s="3"/>
      <c r="C521" s="3"/>
      <c r="D521" s="3"/>
      <c r="E521" s="3"/>
      <c r="F521" s="3"/>
      <c r="G521" s="3"/>
      <c r="H521" s="3"/>
      <c r="I521" s="3"/>
      <c r="J521" s="3"/>
      <c r="K521" s="3"/>
      <c r="L521" s="3"/>
      <c r="M521" s="3"/>
      <c r="N521" s="3"/>
      <c r="O521" s="3"/>
      <c r="P521" s="3"/>
      <c r="Q521" s="3"/>
      <c r="R521" s="3"/>
      <c r="S521" s="3"/>
      <c r="T521" s="3"/>
      <c r="U521" s="3"/>
      <c r="V521" s="3"/>
      <c r="W521" s="3"/>
    </row>
    <row r="522" spans="1:23" ht="14">
      <c r="A522" s="3"/>
      <c r="B522" s="3"/>
      <c r="C522" s="3"/>
      <c r="D522" s="3"/>
      <c r="E522" s="3"/>
      <c r="F522" s="3"/>
      <c r="G522" s="3"/>
      <c r="H522" s="3"/>
      <c r="I522" s="3"/>
      <c r="J522" s="3"/>
      <c r="K522" s="3"/>
      <c r="L522" s="3"/>
      <c r="M522" s="3"/>
      <c r="N522" s="3"/>
      <c r="O522" s="3"/>
      <c r="P522" s="3"/>
      <c r="Q522" s="3"/>
      <c r="R522" s="3"/>
      <c r="S522" s="3"/>
      <c r="T522" s="3"/>
      <c r="U522" s="3"/>
      <c r="V522" s="3"/>
      <c r="W522" s="3"/>
    </row>
    <row r="523" spans="1:23" ht="14">
      <c r="A523" s="3"/>
      <c r="B523" s="3"/>
      <c r="C523" s="3"/>
      <c r="D523" s="3"/>
      <c r="E523" s="3"/>
      <c r="F523" s="3"/>
      <c r="G523" s="3"/>
      <c r="H523" s="3"/>
      <c r="I523" s="3"/>
      <c r="J523" s="3"/>
      <c r="K523" s="3"/>
      <c r="L523" s="3"/>
      <c r="M523" s="3"/>
      <c r="N523" s="3"/>
      <c r="O523" s="3"/>
      <c r="P523" s="3"/>
      <c r="Q523" s="3"/>
      <c r="R523" s="3"/>
      <c r="S523" s="3"/>
      <c r="T523" s="3"/>
      <c r="U523" s="3"/>
      <c r="V523" s="3"/>
      <c r="W523" s="3"/>
    </row>
    <row r="524" spans="1:23" ht="14">
      <c r="A524" s="3"/>
      <c r="B524" s="3"/>
      <c r="C524" s="3"/>
      <c r="D524" s="3"/>
      <c r="E524" s="3"/>
      <c r="F524" s="3"/>
      <c r="G524" s="3"/>
      <c r="H524" s="3"/>
      <c r="I524" s="3"/>
      <c r="J524" s="3"/>
      <c r="K524" s="3"/>
      <c r="L524" s="3"/>
      <c r="M524" s="3"/>
      <c r="N524" s="3"/>
      <c r="O524" s="3"/>
      <c r="P524" s="3"/>
      <c r="Q524" s="3"/>
      <c r="R524" s="3"/>
      <c r="S524" s="3"/>
      <c r="T524" s="3"/>
      <c r="U524" s="3"/>
      <c r="V524" s="3"/>
      <c r="W524" s="3"/>
    </row>
    <row r="525" spans="1:23" ht="14">
      <c r="A525" s="3"/>
      <c r="B525" s="3"/>
      <c r="C525" s="3"/>
      <c r="D525" s="3"/>
      <c r="E525" s="3"/>
      <c r="F525" s="3"/>
      <c r="G525" s="3"/>
      <c r="H525" s="3"/>
      <c r="I525" s="3"/>
      <c r="J525" s="3"/>
      <c r="K525" s="3"/>
      <c r="L525" s="3"/>
      <c r="M525" s="3"/>
      <c r="N525" s="3"/>
      <c r="O525" s="3"/>
      <c r="P525" s="3"/>
      <c r="Q525" s="3"/>
      <c r="R525" s="3"/>
      <c r="S525" s="3"/>
      <c r="T525" s="3"/>
      <c r="U525" s="3"/>
      <c r="V525" s="3"/>
      <c r="W525" s="3"/>
    </row>
    <row r="526" spans="1:23" ht="14">
      <c r="A526" s="3"/>
      <c r="B526" s="3"/>
      <c r="C526" s="3"/>
      <c r="D526" s="3"/>
      <c r="E526" s="3"/>
      <c r="F526" s="3"/>
      <c r="G526" s="3"/>
      <c r="H526" s="3"/>
      <c r="I526" s="3"/>
      <c r="J526" s="3"/>
      <c r="K526" s="3"/>
      <c r="L526" s="3"/>
      <c r="M526" s="3"/>
      <c r="N526" s="3"/>
      <c r="O526" s="3"/>
      <c r="P526" s="3"/>
      <c r="Q526" s="3"/>
      <c r="R526" s="3"/>
      <c r="S526" s="3"/>
      <c r="T526" s="3"/>
      <c r="U526" s="3"/>
      <c r="V526" s="3"/>
      <c r="W526" s="3"/>
    </row>
    <row r="527" spans="1:23" ht="14">
      <c r="A527" s="3"/>
      <c r="B527" s="3"/>
      <c r="C527" s="3"/>
      <c r="D527" s="3"/>
      <c r="E527" s="3"/>
      <c r="F527" s="3"/>
      <c r="G527" s="3"/>
      <c r="H527" s="3"/>
      <c r="I527" s="3"/>
      <c r="J527" s="3"/>
      <c r="K527" s="3"/>
      <c r="L527" s="3"/>
      <c r="M527" s="3"/>
      <c r="N527" s="3"/>
      <c r="O527" s="3"/>
      <c r="P527" s="3"/>
      <c r="Q527" s="3"/>
      <c r="R527" s="3"/>
      <c r="S527" s="3"/>
      <c r="T527" s="3"/>
      <c r="U527" s="3"/>
      <c r="V527" s="3"/>
      <c r="W527" s="3"/>
    </row>
    <row r="528" spans="1:23" ht="14">
      <c r="A528" s="3"/>
      <c r="B528" s="3"/>
      <c r="C528" s="3"/>
      <c r="D528" s="3"/>
      <c r="E528" s="3"/>
      <c r="F528" s="3"/>
      <c r="G528" s="3"/>
      <c r="H528" s="3"/>
      <c r="I528" s="3"/>
      <c r="J528" s="3"/>
      <c r="K528" s="3"/>
      <c r="L528" s="3"/>
      <c r="M528" s="3"/>
      <c r="N528" s="3"/>
      <c r="O528" s="3"/>
      <c r="P528" s="3"/>
      <c r="Q528" s="3"/>
      <c r="R528" s="3"/>
      <c r="S528" s="3"/>
      <c r="T528" s="3"/>
      <c r="U528" s="3"/>
      <c r="V528" s="3"/>
      <c r="W528" s="3"/>
    </row>
    <row r="529" spans="1:23" ht="14">
      <c r="A529" s="3"/>
      <c r="B529" s="3"/>
      <c r="C529" s="3"/>
      <c r="D529" s="3"/>
      <c r="E529" s="3"/>
      <c r="F529" s="3"/>
      <c r="G529" s="3"/>
      <c r="H529" s="3"/>
      <c r="I529" s="3"/>
      <c r="J529" s="3"/>
      <c r="K529" s="3"/>
      <c r="L529" s="3"/>
      <c r="M529" s="3"/>
      <c r="N529" s="3"/>
      <c r="O529" s="3"/>
      <c r="P529" s="3"/>
      <c r="Q529" s="3"/>
      <c r="R529" s="3"/>
      <c r="S529" s="3"/>
      <c r="T529" s="3"/>
      <c r="U529" s="3"/>
      <c r="V529" s="3"/>
      <c r="W529" s="3"/>
    </row>
    <row r="530" spans="1:23" ht="14">
      <c r="A530" s="3"/>
      <c r="B530" s="3"/>
      <c r="C530" s="3"/>
      <c r="D530" s="3"/>
      <c r="E530" s="3"/>
      <c r="F530" s="3"/>
      <c r="G530" s="3"/>
      <c r="H530" s="3"/>
      <c r="I530" s="3"/>
      <c r="J530" s="3"/>
      <c r="K530" s="3"/>
      <c r="L530" s="3"/>
      <c r="M530" s="3"/>
      <c r="N530" s="3"/>
      <c r="O530" s="3"/>
      <c r="P530" s="3"/>
      <c r="Q530" s="3"/>
      <c r="R530" s="3"/>
      <c r="S530" s="3"/>
      <c r="T530" s="3"/>
      <c r="U530" s="3"/>
      <c r="V530" s="3"/>
      <c r="W530" s="3"/>
    </row>
    <row r="531" spans="1:23" ht="14">
      <c r="A531" s="3"/>
      <c r="B531" s="3"/>
      <c r="C531" s="3"/>
      <c r="D531" s="3"/>
      <c r="E531" s="3"/>
      <c r="F531" s="3"/>
      <c r="G531" s="3"/>
      <c r="H531" s="3"/>
      <c r="I531" s="3"/>
      <c r="J531" s="3"/>
      <c r="K531" s="3"/>
      <c r="L531" s="3"/>
      <c r="M531" s="3"/>
      <c r="N531" s="3"/>
      <c r="O531" s="3"/>
      <c r="P531" s="3"/>
      <c r="Q531" s="3"/>
      <c r="R531" s="3"/>
      <c r="S531" s="3"/>
      <c r="T531" s="3"/>
      <c r="U531" s="3"/>
      <c r="V531" s="3"/>
      <c r="W531" s="3"/>
    </row>
    <row r="532" spans="1:23" ht="14">
      <c r="A532" s="3"/>
      <c r="B532" s="3"/>
      <c r="C532" s="3"/>
      <c r="D532" s="3"/>
      <c r="E532" s="3"/>
      <c r="F532" s="3"/>
      <c r="G532" s="3"/>
      <c r="H532" s="3"/>
      <c r="I532" s="3"/>
      <c r="J532" s="3"/>
      <c r="K532" s="3"/>
      <c r="L532" s="3"/>
      <c r="M532" s="3"/>
      <c r="N532" s="3"/>
      <c r="O532" s="3"/>
      <c r="P532" s="3"/>
      <c r="Q532" s="3"/>
      <c r="R532" s="3"/>
      <c r="S532" s="3"/>
      <c r="T532" s="3"/>
      <c r="U532" s="3"/>
      <c r="V532" s="3"/>
      <c r="W532" s="3"/>
    </row>
    <row r="533" spans="1:23" ht="14">
      <c r="A533" s="3"/>
      <c r="B533" s="3"/>
      <c r="C533" s="3"/>
      <c r="D533" s="3"/>
      <c r="E533" s="3"/>
      <c r="F533" s="3"/>
      <c r="G533" s="3"/>
      <c r="H533" s="3"/>
      <c r="I533" s="3"/>
      <c r="J533" s="3"/>
      <c r="K533" s="3"/>
      <c r="L533" s="3"/>
      <c r="M533" s="3"/>
      <c r="N533" s="3"/>
      <c r="O533" s="3"/>
      <c r="P533" s="3"/>
      <c r="Q533" s="3"/>
      <c r="R533" s="3"/>
      <c r="S533" s="3"/>
      <c r="T533" s="3"/>
      <c r="U533" s="3"/>
      <c r="V533" s="3"/>
      <c r="W533" s="3"/>
    </row>
    <row r="534" spans="1:23" ht="14">
      <c r="A534" s="3"/>
      <c r="B534" s="3"/>
      <c r="C534" s="3"/>
      <c r="D534" s="3"/>
      <c r="E534" s="3"/>
      <c r="F534" s="3"/>
      <c r="G534" s="3"/>
      <c r="H534" s="3"/>
      <c r="I534" s="3"/>
      <c r="J534" s="3"/>
      <c r="K534" s="3"/>
      <c r="L534" s="3"/>
      <c r="M534" s="3"/>
      <c r="N534" s="3"/>
      <c r="O534" s="3"/>
      <c r="P534" s="3"/>
      <c r="Q534" s="3"/>
      <c r="R534" s="3"/>
      <c r="S534" s="3"/>
      <c r="T534" s="3"/>
      <c r="U534" s="3"/>
      <c r="V534" s="3"/>
      <c r="W534" s="3"/>
    </row>
    <row r="535" spans="1:23" ht="14">
      <c r="A535" s="3"/>
      <c r="B535" s="3"/>
      <c r="C535" s="3"/>
      <c r="D535" s="3"/>
      <c r="E535" s="3"/>
      <c r="F535" s="3"/>
      <c r="G535" s="3"/>
      <c r="H535" s="3"/>
      <c r="I535" s="3"/>
      <c r="J535" s="3"/>
      <c r="K535" s="3"/>
      <c r="L535" s="3"/>
      <c r="M535" s="3"/>
      <c r="N535" s="3"/>
      <c r="O535" s="3"/>
      <c r="P535" s="3"/>
      <c r="Q535" s="3"/>
      <c r="R535" s="3"/>
      <c r="S535" s="3"/>
      <c r="T535" s="3"/>
      <c r="U535" s="3"/>
      <c r="V535" s="3"/>
      <c r="W535" s="3"/>
    </row>
    <row r="536" spans="1:23" ht="14">
      <c r="A536" s="3"/>
      <c r="B536" s="3"/>
      <c r="C536" s="3"/>
      <c r="D536" s="3"/>
      <c r="E536" s="3"/>
      <c r="F536" s="3"/>
      <c r="G536" s="3"/>
      <c r="H536" s="3"/>
      <c r="I536" s="3"/>
      <c r="J536" s="3"/>
      <c r="K536" s="3"/>
      <c r="L536" s="3"/>
      <c r="M536" s="3"/>
      <c r="N536" s="3"/>
      <c r="O536" s="3"/>
      <c r="P536" s="3"/>
      <c r="Q536" s="3"/>
      <c r="R536" s="3"/>
      <c r="S536" s="3"/>
      <c r="T536" s="3"/>
      <c r="U536" s="3"/>
      <c r="V536" s="3"/>
      <c r="W536" s="3"/>
    </row>
    <row r="537" spans="1:23" ht="14">
      <c r="A537" s="3"/>
      <c r="B537" s="3"/>
      <c r="C537" s="3"/>
      <c r="D537" s="3"/>
      <c r="E537" s="3"/>
      <c r="F537" s="3"/>
      <c r="G537" s="3"/>
      <c r="H537" s="3"/>
      <c r="I537" s="3"/>
      <c r="J537" s="3"/>
      <c r="K537" s="3"/>
      <c r="L537" s="3"/>
      <c r="M537" s="3"/>
      <c r="N537" s="3"/>
      <c r="O537" s="3"/>
      <c r="P537" s="3"/>
      <c r="Q537" s="3"/>
      <c r="R537" s="3"/>
      <c r="S537" s="3"/>
      <c r="T537" s="3"/>
      <c r="U537" s="3"/>
      <c r="V537" s="3"/>
      <c r="W537" s="3"/>
    </row>
    <row r="538" spans="1:23" ht="14">
      <c r="A538" s="3"/>
      <c r="B538" s="3"/>
      <c r="C538" s="3"/>
      <c r="D538" s="3"/>
      <c r="E538" s="3"/>
      <c r="F538" s="3"/>
      <c r="G538" s="3"/>
      <c r="H538" s="3"/>
      <c r="I538" s="3"/>
      <c r="J538" s="3"/>
      <c r="K538" s="3"/>
      <c r="L538" s="3"/>
      <c r="M538" s="3"/>
      <c r="N538" s="3"/>
      <c r="O538" s="3"/>
      <c r="P538" s="3"/>
      <c r="Q538" s="3"/>
      <c r="R538" s="3"/>
      <c r="S538" s="3"/>
      <c r="T538" s="3"/>
      <c r="U538" s="3"/>
      <c r="V538" s="3"/>
      <c r="W538" s="3"/>
    </row>
    <row r="539" spans="1:23" ht="14">
      <c r="A539" s="3"/>
      <c r="B539" s="3"/>
      <c r="C539" s="3"/>
      <c r="D539" s="3"/>
      <c r="E539" s="3"/>
      <c r="F539" s="3"/>
      <c r="G539" s="3"/>
      <c r="H539" s="3"/>
      <c r="I539" s="3"/>
      <c r="J539" s="3"/>
      <c r="K539" s="3"/>
      <c r="L539" s="3"/>
      <c r="M539" s="3"/>
      <c r="N539" s="3"/>
      <c r="O539" s="3"/>
      <c r="P539" s="3"/>
      <c r="Q539" s="3"/>
      <c r="R539" s="3"/>
      <c r="S539" s="3"/>
      <c r="T539" s="3"/>
      <c r="U539" s="3"/>
      <c r="V539" s="3"/>
      <c r="W539" s="3"/>
    </row>
    <row r="540" spans="1:23" ht="14">
      <c r="A540" s="3"/>
      <c r="B540" s="3"/>
      <c r="C540" s="3"/>
      <c r="D540" s="3"/>
      <c r="E540" s="3"/>
      <c r="F540" s="3"/>
      <c r="G540" s="3"/>
      <c r="H540" s="3"/>
      <c r="I540" s="3"/>
      <c r="J540" s="3"/>
      <c r="K540" s="3"/>
      <c r="L540" s="3"/>
      <c r="M540" s="3"/>
      <c r="N540" s="3"/>
      <c r="O540" s="3"/>
      <c r="P540" s="3"/>
      <c r="Q540" s="3"/>
      <c r="R540" s="3"/>
      <c r="S540" s="3"/>
      <c r="T540" s="3"/>
      <c r="U540" s="3"/>
      <c r="V540" s="3"/>
      <c r="W540" s="3"/>
    </row>
    <row r="541" spans="1:23" ht="14">
      <c r="A541" s="3"/>
      <c r="B541" s="3"/>
      <c r="C541" s="3"/>
      <c r="D541" s="3"/>
      <c r="E541" s="3"/>
      <c r="F541" s="3"/>
      <c r="G541" s="3"/>
      <c r="H541" s="3"/>
      <c r="I541" s="3"/>
      <c r="J541" s="3"/>
      <c r="K541" s="3"/>
      <c r="L541" s="3"/>
      <c r="M541" s="3"/>
      <c r="N541" s="3"/>
      <c r="O541" s="3"/>
      <c r="P541" s="3"/>
      <c r="Q541" s="3"/>
      <c r="R541" s="3"/>
      <c r="S541" s="3"/>
      <c r="T541" s="3"/>
      <c r="U541" s="3"/>
      <c r="V541" s="3"/>
      <c r="W541" s="3"/>
    </row>
    <row r="542" spans="1:23" ht="14">
      <c r="A542" s="3"/>
      <c r="B542" s="3"/>
      <c r="C542" s="3"/>
      <c r="D542" s="3"/>
      <c r="E542" s="3"/>
      <c r="F542" s="3"/>
      <c r="G542" s="3"/>
      <c r="H542" s="3"/>
      <c r="I542" s="3"/>
      <c r="J542" s="3"/>
      <c r="K542" s="3"/>
      <c r="L542" s="3"/>
      <c r="M542" s="3"/>
      <c r="N542" s="3"/>
      <c r="O542" s="3"/>
      <c r="P542" s="3"/>
      <c r="Q542" s="3"/>
      <c r="R542" s="3"/>
      <c r="S542" s="3"/>
      <c r="T542" s="3"/>
      <c r="U542" s="3"/>
      <c r="V542" s="3"/>
      <c r="W542" s="3"/>
    </row>
    <row r="543" spans="1:23" ht="14">
      <c r="A543" s="3"/>
      <c r="B543" s="3"/>
      <c r="C543" s="3"/>
      <c r="D543" s="3"/>
      <c r="E543" s="3"/>
      <c r="F543" s="3"/>
      <c r="G543" s="3"/>
      <c r="H543" s="3"/>
      <c r="I543" s="3"/>
      <c r="J543" s="3"/>
      <c r="K543" s="3"/>
      <c r="L543" s="3"/>
      <c r="M543" s="3"/>
      <c r="N543" s="3"/>
      <c r="O543" s="3"/>
      <c r="P543" s="3"/>
      <c r="Q543" s="3"/>
      <c r="R543" s="3"/>
      <c r="S543" s="3"/>
      <c r="T543" s="3"/>
      <c r="U543" s="3"/>
      <c r="V543" s="3"/>
      <c r="W543" s="3"/>
    </row>
    <row r="544" spans="1:23" ht="14">
      <c r="A544" s="3"/>
      <c r="B544" s="3"/>
      <c r="C544" s="3"/>
      <c r="D544" s="3"/>
      <c r="E544" s="3"/>
      <c r="F544" s="3"/>
      <c r="G544" s="3"/>
      <c r="H544" s="3"/>
      <c r="I544" s="3"/>
      <c r="J544" s="3"/>
      <c r="K544" s="3"/>
      <c r="L544" s="3"/>
      <c r="M544" s="3"/>
      <c r="N544" s="3"/>
      <c r="O544" s="3"/>
      <c r="P544" s="3"/>
      <c r="Q544" s="3"/>
      <c r="R544" s="3"/>
      <c r="S544" s="3"/>
      <c r="T544" s="3"/>
      <c r="U544" s="3"/>
      <c r="V544" s="3"/>
      <c r="W544" s="3"/>
    </row>
    <row r="545" spans="1:23" ht="14">
      <c r="A545" s="3"/>
      <c r="B545" s="3"/>
      <c r="C545" s="3"/>
      <c r="D545" s="3"/>
      <c r="E545" s="3"/>
      <c r="F545" s="3"/>
      <c r="G545" s="3"/>
      <c r="H545" s="3"/>
      <c r="I545" s="3"/>
      <c r="J545" s="3"/>
      <c r="K545" s="3"/>
      <c r="L545" s="3"/>
      <c r="M545" s="3"/>
      <c r="N545" s="3"/>
      <c r="O545" s="3"/>
      <c r="P545" s="3"/>
      <c r="Q545" s="3"/>
      <c r="R545" s="3"/>
      <c r="S545" s="3"/>
      <c r="T545" s="3"/>
      <c r="U545" s="3"/>
      <c r="V545" s="3"/>
      <c r="W545" s="3"/>
    </row>
    <row r="546" spans="1:23" ht="14">
      <c r="A546" s="3"/>
      <c r="B546" s="3"/>
      <c r="C546" s="3"/>
      <c r="D546" s="3"/>
      <c r="E546" s="3"/>
      <c r="F546" s="3"/>
      <c r="G546" s="3"/>
      <c r="H546" s="3"/>
      <c r="I546" s="3"/>
      <c r="J546" s="3"/>
      <c r="K546" s="3"/>
      <c r="L546" s="3"/>
      <c r="M546" s="3"/>
      <c r="N546" s="3"/>
      <c r="O546" s="3"/>
      <c r="P546" s="3"/>
      <c r="Q546" s="3"/>
      <c r="R546" s="3"/>
      <c r="S546" s="3"/>
      <c r="T546" s="3"/>
      <c r="U546" s="3"/>
      <c r="V546" s="3"/>
      <c r="W546" s="3"/>
    </row>
    <row r="547" spans="1:23" ht="14">
      <c r="A547" s="3"/>
      <c r="B547" s="3"/>
      <c r="C547" s="3"/>
      <c r="D547" s="3"/>
      <c r="E547" s="3"/>
      <c r="F547" s="3"/>
      <c r="G547" s="3"/>
      <c r="H547" s="3"/>
      <c r="I547" s="3"/>
      <c r="J547" s="3"/>
      <c r="K547" s="3"/>
      <c r="L547" s="3"/>
      <c r="M547" s="3"/>
      <c r="N547" s="3"/>
      <c r="O547" s="3"/>
      <c r="P547" s="3"/>
      <c r="Q547" s="3"/>
      <c r="R547" s="3"/>
      <c r="S547" s="3"/>
      <c r="T547" s="3"/>
      <c r="U547" s="3"/>
      <c r="V547" s="3"/>
      <c r="W547" s="3"/>
    </row>
    <row r="548" spans="1:23" ht="14">
      <c r="A548" s="3"/>
      <c r="B548" s="3"/>
      <c r="C548" s="3"/>
      <c r="D548" s="3"/>
      <c r="E548" s="3"/>
      <c r="F548" s="3"/>
      <c r="G548" s="3"/>
      <c r="H548" s="3"/>
      <c r="I548" s="3"/>
      <c r="J548" s="3"/>
      <c r="K548" s="3"/>
      <c r="L548" s="3"/>
      <c r="M548" s="3"/>
      <c r="N548" s="3"/>
      <c r="O548" s="3"/>
      <c r="P548" s="3"/>
      <c r="Q548" s="3"/>
      <c r="R548" s="3"/>
      <c r="S548" s="3"/>
      <c r="T548" s="3"/>
      <c r="U548" s="3"/>
      <c r="V548" s="3"/>
      <c r="W548" s="3"/>
    </row>
    <row r="549" spans="1:23" ht="14">
      <c r="A549" s="3"/>
      <c r="B549" s="3"/>
      <c r="C549" s="3"/>
      <c r="D549" s="3"/>
      <c r="E549" s="3"/>
      <c r="F549" s="3"/>
      <c r="G549" s="3"/>
      <c r="H549" s="3"/>
      <c r="I549" s="3"/>
      <c r="J549" s="3"/>
      <c r="K549" s="3"/>
      <c r="L549" s="3"/>
      <c r="M549" s="3"/>
      <c r="N549" s="3"/>
      <c r="O549" s="3"/>
      <c r="P549" s="3"/>
      <c r="Q549" s="3"/>
      <c r="R549" s="3"/>
      <c r="S549" s="3"/>
      <c r="T549" s="3"/>
      <c r="U549" s="3"/>
      <c r="V549" s="3"/>
      <c r="W549" s="3"/>
    </row>
    <row r="550" spans="1:23" ht="14">
      <c r="A550" s="3"/>
      <c r="B550" s="3"/>
      <c r="C550" s="3"/>
      <c r="D550" s="3"/>
      <c r="E550" s="3"/>
      <c r="F550" s="3"/>
      <c r="G550" s="3"/>
      <c r="H550" s="3"/>
      <c r="I550" s="3"/>
      <c r="J550" s="3"/>
      <c r="K550" s="3"/>
      <c r="L550" s="3"/>
      <c r="M550" s="3"/>
      <c r="N550" s="3"/>
      <c r="O550" s="3"/>
      <c r="P550" s="3"/>
      <c r="Q550" s="3"/>
      <c r="R550" s="3"/>
      <c r="S550" s="3"/>
      <c r="T550" s="3"/>
      <c r="U550" s="3"/>
      <c r="V550" s="3"/>
      <c r="W550" s="3"/>
    </row>
    <row r="551" spans="1:23" ht="14">
      <c r="A551" s="3"/>
      <c r="B551" s="3"/>
      <c r="C551" s="3"/>
      <c r="D551" s="3"/>
      <c r="E551" s="3"/>
      <c r="F551" s="3"/>
      <c r="G551" s="3"/>
      <c r="H551" s="3"/>
      <c r="I551" s="3"/>
      <c r="J551" s="3"/>
      <c r="K551" s="3"/>
      <c r="L551" s="3"/>
      <c r="M551" s="3"/>
      <c r="N551" s="3"/>
      <c r="O551" s="3"/>
      <c r="P551" s="3"/>
      <c r="Q551" s="3"/>
      <c r="R551" s="3"/>
      <c r="S551" s="3"/>
      <c r="T551" s="3"/>
      <c r="U551" s="3"/>
      <c r="V551" s="3"/>
      <c r="W551" s="3"/>
    </row>
    <row r="552" spans="1:23" ht="14">
      <c r="A552" s="3"/>
      <c r="B552" s="3"/>
      <c r="C552" s="3"/>
      <c r="D552" s="3"/>
      <c r="E552" s="3"/>
      <c r="F552" s="3"/>
      <c r="G552" s="3"/>
      <c r="H552" s="3"/>
      <c r="I552" s="3"/>
      <c r="J552" s="3"/>
      <c r="K552" s="3"/>
      <c r="L552" s="3"/>
      <c r="M552" s="3"/>
      <c r="N552" s="3"/>
      <c r="O552" s="3"/>
      <c r="P552" s="3"/>
      <c r="Q552" s="3"/>
      <c r="R552" s="3"/>
      <c r="S552" s="3"/>
      <c r="T552" s="3"/>
      <c r="U552" s="3"/>
      <c r="V552" s="3"/>
      <c r="W552" s="3"/>
    </row>
    <row r="553" spans="1:23" ht="14">
      <c r="A553" s="3"/>
      <c r="B553" s="3"/>
      <c r="C553" s="3"/>
      <c r="D553" s="3"/>
      <c r="E553" s="3"/>
      <c r="F553" s="3"/>
      <c r="G553" s="3"/>
      <c r="H553" s="3"/>
      <c r="I553" s="3"/>
      <c r="J553" s="3"/>
      <c r="K553" s="3"/>
      <c r="L553" s="3"/>
      <c r="M553" s="3"/>
      <c r="N553" s="3"/>
      <c r="O553" s="3"/>
      <c r="P553" s="3"/>
      <c r="Q553" s="3"/>
      <c r="R553" s="3"/>
      <c r="S553" s="3"/>
      <c r="T553" s="3"/>
      <c r="U553" s="3"/>
      <c r="V553" s="3"/>
      <c r="W553" s="3"/>
    </row>
    <row r="554" spans="1:23" ht="14">
      <c r="A554" s="3"/>
      <c r="B554" s="3"/>
      <c r="C554" s="3"/>
      <c r="D554" s="3"/>
      <c r="E554" s="3"/>
      <c r="F554" s="3"/>
      <c r="G554" s="3"/>
      <c r="H554" s="3"/>
      <c r="I554" s="3"/>
      <c r="J554" s="3"/>
      <c r="K554" s="3"/>
      <c r="L554" s="3"/>
      <c r="M554" s="3"/>
      <c r="N554" s="3"/>
      <c r="O554" s="3"/>
      <c r="P554" s="3"/>
      <c r="Q554" s="3"/>
      <c r="R554" s="3"/>
      <c r="S554" s="3"/>
      <c r="T554" s="3"/>
      <c r="U554" s="3"/>
      <c r="V554" s="3"/>
      <c r="W554" s="3"/>
    </row>
    <row r="555" spans="1:23" ht="14">
      <c r="A555" s="3"/>
      <c r="B555" s="3"/>
      <c r="C555" s="3"/>
      <c r="D555" s="3"/>
      <c r="E555" s="3"/>
      <c r="F555" s="3"/>
      <c r="G555" s="3"/>
      <c r="H555" s="3"/>
      <c r="I555" s="3"/>
      <c r="J555" s="3"/>
      <c r="K555" s="3"/>
      <c r="L555" s="3"/>
      <c r="M555" s="3"/>
      <c r="N555" s="3"/>
      <c r="O555" s="3"/>
      <c r="P555" s="3"/>
      <c r="Q555" s="3"/>
      <c r="R555" s="3"/>
      <c r="S555" s="3"/>
      <c r="T555" s="3"/>
      <c r="U555" s="3"/>
      <c r="V555" s="3"/>
      <c r="W555" s="3"/>
    </row>
    <row r="556" spans="1:23" ht="14">
      <c r="A556" s="3"/>
      <c r="B556" s="3"/>
      <c r="C556" s="3"/>
      <c r="D556" s="3"/>
      <c r="E556" s="3"/>
      <c r="F556" s="3"/>
      <c r="G556" s="3"/>
      <c r="H556" s="3"/>
      <c r="I556" s="3"/>
      <c r="J556" s="3"/>
      <c r="K556" s="3"/>
      <c r="L556" s="3"/>
      <c r="M556" s="3"/>
      <c r="N556" s="3"/>
      <c r="O556" s="3"/>
      <c r="P556" s="3"/>
      <c r="Q556" s="3"/>
      <c r="R556" s="3"/>
      <c r="S556" s="3"/>
      <c r="T556" s="3"/>
      <c r="U556" s="3"/>
      <c r="V556" s="3"/>
      <c r="W556" s="3"/>
    </row>
    <row r="557" spans="1:23" ht="14">
      <c r="A557" s="3"/>
      <c r="B557" s="3"/>
      <c r="C557" s="3"/>
      <c r="D557" s="3"/>
      <c r="E557" s="3"/>
      <c r="F557" s="3"/>
      <c r="G557" s="3"/>
      <c r="H557" s="3"/>
      <c r="I557" s="3"/>
      <c r="J557" s="3"/>
      <c r="K557" s="3"/>
      <c r="L557" s="3"/>
      <c r="M557" s="3"/>
      <c r="N557" s="3"/>
      <c r="O557" s="3"/>
      <c r="P557" s="3"/>
      <c r="Q557" s="3"/>
      <c r="R557" s="3"/>
      <c r="S557" s="3"/>
      <c r="T557" s="3"/>
      <c r="U557" s="3"/>
      <c r="V557" s="3"/>
      <c r="W557" s="3"/>
    </row>
    <row r="558" spans="1:23" ht="14">
      <c r="A558" s="3"/>
      <c r="B558" s="3"/>
      <c r="C558" s="3"/>
      <c r="D558" s="3"/>
      <c r="E558" s="3"/>
      <c r="F558" s="3"/>
      <c r="G558" s="3"/>
      <c r="H558" s="3"/>
      <c r="I558" s="3"/>
      <c r="J558" s="3"/>
      <c r="K558" s="3"/>
      <c r="L558" s="3"/>
      <c r="M558" s="3"/>
      <c r="N558" s="3"/>
      <c r="O558" s="3"/>
      <c r="P558" s="3"/>
      <c r="Q558" s="3"/>
      <c r="R558" s="3"/>
      <c r="S558" s="3"/>
      <c r="T558" s="3"/>
      <c r="U558" s="3"/>
      <c r="V558" s="3"/>
      <c r="W558" s="3"/>
    </row>
    <row r="559" spans="1:23" ht="14">
      <c r="A559" s="3"/>
      <c r="B559" s="3"/>
      <c r="C559" s="3"/>
      <c r="D559" s="3"/>
      <c r="E559" s="3"/>
      <c r="F559" s="3"/>
      <c r="G559" s="3"/>
      <c r="H559" s="3"/>
      <c r="I559" s="3"/>
      <c r="J559" s="3"/>
      <c r="K559" s="3"/>
      <c r="L559" s="3"/>
      <c r="M559" s="3"/>
      <c r="N559" s="3"/>
      <c r="O559" s="3"/>
      <c r="P559" s="3"/>
      <c r="Q559" s="3"/>
      <c r="R559" s="3"/>
      <c r="S559" s="3"/>
      <c r="T559" s="3"/>
      <c r="U559" s="3"/>
      <c r="V559" s="3"/>
      <c r="W559" s="3"/>
    </row>
    <row r="560" spans="1:23" ht="14">
      <c r="A560" s="3"/>
      <c r="B560" s="3"/>
      <c r="C560" s="3"/>
      <c r="D560" s="3"/>
      <c r="E560" s="3"/>
      <c r="F560" s="3"/>
      <c r="G560" s="3"/>
      <c r="H560" s="3"/>
      <c r="I560" s="3"/>
      <c r="J560" s="3"/>
      <c r="K560" s="3"/>
      <c r="L560" s="3"/>
      <c r="M560" s="3"/>
      <c r="N560" s="3"/>
      <c r="O560" s="3"/>
      <c r="P560" s="3"/>
      <c r="Q560" s="3"/>
      <c r="R560" s="3"/>
      <c r="S560" s="3"/>
      <c r="T560" s="3"/>
      <c r="U560" s="3"/>
      <c r="V560" s="3"/>
      <c r="W560" s="3"/>
    </row>
    <row r="561" spans="1:23" ht="14">
      <c r="A561" s="3"/>
      <c r="B561" s="3"/>
      <c r="C561" s="3"/>
      <c r="D561" s="3"/>
      <c r="E561" s="3"/>
      <c r="F561" s="3"/>
      <c r="G561" s="3"/>
      <c r="H561" s="3"/>
      <c r="I561" s="3"/>
      <c r="J561" s="3"/>
      <c r="K561" s="3"/>
      <c r="L561" s="3"/>
      <c r="M561" s="3"/>
      <c r="N561" s="3"/>
      <c r="O561" s="3"/>
      <c r="P561" s="3"/>
      <c r="Q561" s="3"/>
      <c r="R561" s="3"/>
      <c r="S561" s="3"/>
      <c r="T561" s="3"/>
      <c r="U561" s="3"/>
      <c r="V561" s="3"/>
      <c r="W561" s="3"/>
    </row>
    <row r="562" spans="1:23" ht="14">
      <c r="A562" s="3"/>
      <c r="B562" s="3"/>
      <c r="C562" s="3"/>
      <c r="D562" s="3"/>
      <c r="E562" s="3"/>
      <c r="F562" s="3"/>
      <c r="G562" s="3"/>
      <c r="H562" s="3"/>
      <c r="I562" s="3"/>
      <c r="J562" s="3"/>
      <c r="K562" s="3"/>
      <c r="L562" s="3"/>
      <c r="M562" s="3"/>
      <c r="N562" s="3"/>
      <c r="O562" s="3"/>
      <c r="P562" s="3"/>
      <c r="Q562" s="3"/>
      <c r="R562" s="3"/>
      <c r="S562" s="3"/>
      <c r="T562" s="3"/>
      <c r="U562" s="3"/>
      <c r="V562" s="3"/>
      <c r="W562" s="3"/>
    </row>
    <row r="563" spans="1:23" ht="14">
      <c r="A563" s="3"/>
      <c r="B563" s="3"/>
      <c r="C563" s="3"/>
      <c r="D563" s="3"/>
      <c r="E563" s="3"/>
      <c r="F563" s="3"/>
      <c r="G563" s="3"/>
      <c r="H563" s="3"/>
      <c r="I563" s="3"/>
      <c r="J563" s="3"/>
      <c r="K563" s="3"/>
      <c r="L563" s="3"/>
      <c r="M563" s="3"/>
      <c r="N563" s="3"/>
      <c r="O563" s="3"/>
      <c r="P563" s="3"/>
      <c r="Q563" s="3"/>
      <c r="R563" s="3"/>
      <c r="S563" s="3"/>
      <c r="T563" s="3"/>
      <c r="U563" s="3"/>
      <c r="V563" s="3"/>
      <c r="W563" s="3"/>
    </row>
    <row r="564" spans="1:23" ht="14">
      <c r="A564" s="3"/>
      <c r="B564" s="3"/>
      <c r="C564" s="3"/>
      <c r="D564" s="3"/>
      <c r="E564" s="3"/>
      <c r="F564" s="3"/>
      <c r="G564" s="3"/>
      <c r="H564" s="3"/>
      <c r="I564" s="3"/>
      <c r="J564" s="3"/>
      <c r="K564" s="3"/>
      <c r="L564" s="3"/>
      <c r="M564" s="3"/>
      <c r="N564" s="3"/>
      <c r="O564" s="3"/>
      <c r="P564" s="3"/>
      <c r="Q564" s="3"/>
      <c r="R564" s="3"/>
      <c r="S564" s="3"/>
      <c r="T564" s="3"/>
      <c r="U564" s="3"/>
      <c r="V564" s="3"/>
      <c r="W564" s="3"/>
    </row>
    <row r="565" spans="1:23" ht="14">
      <c r="A565" s="3"/>
      <c r="B565" s="3"/>
      <c r="C565" s="3"/>
      <c r="D565" s="3"/>
      <c r="E565" s="3"/>
      <c r="F565" s="3"/>
      <c r="G565" s="3"/>
      <c r="H565" s="3"/>
      <c r="I565" s="3"/>
      <c r="J565" s="3"/>
      <c r="K565" s="3"/>
      <c r="L565" s="3"/>
      <c r="M565" s="3"/>
      <c r="N565" s="3"/>
      <c r="O565" s="3"/>
      <c r="P565" s="3"/>
      <c r="Q565" s="3"/>
      <c r="R565" s="3"/>
      <c r="S565" s="3"/>
      <c r="T565" s="3"/>
      <c r="U565" s="3"/>
      <c r="V565" s="3"/>
      <c r="W565" s="3"/>
    </row>
    <row r="566" spans="1:23" ht="14">
      <c r="A566" s="3"/>
      <c r="B566" s="3"/>
      <c r="C566" s="3"/>
      <c r="D566" s="3"/>
      <c r="E566" s="3"/>
      <c r="F566" s="3"/>
      <c r="G566" s="3"/>
      <c r="H566" s="3"/>
      <c r="I566" s="3"/>
      <c r="J566" s="3"/>
      <c r="K566" s="3"/>
      <c r="L566" s="3"/>
      <c r="M566" s="3"/>
      <c r="N566" s="3"/>
      <c r="O566" s="3"/>
      <c r="P566" s="3"/>
      <c r="Q566" s="3"/>
      <c r="R566" s="3"/>
      <c r="S566" s="3"/>
      <c r="T566" s="3"/>
      <c r="U566" s="3"/>
      <c r="V566" s="3"/>
      <c r="W566" s="3"/>
    </row>
    <row r="567" spans="1:23" ht="14">
      <c r="A567" s="3"/>
      <c r="B567" s="3"/>
      <c r="C567" s="3"/>
      <c r="D567" s="3"/>
      <c r="E567" s="3"/>
      <c r="F567" s="3"/>
      <c r="G567" s="3"/>
      <c r="H567" s="3"/>
      <c r="I567" s="3"/>
      <c r="J567" s="3"/>
      <c r="K567" s="3"/>
      <c r="L567" s="3"/>
      <c r="M567" s="3"/>
      <c r="N567" s="3"/>
      <c r="O567" s="3"/>
      <c r="P567" s="3"/>
      <c r="Q567" s="3"/>
      <c r="R567" s="3"/>
      <c r="S567" s="3"/>
      <c r="T567" s="3"/>
      <c r="U567" s="3"/>
      <c r="V567" s="3"/>
      <c r="W567" s="3"/>
    </row>
    <row r="568" spans="1:23" ht="14">
      <c r="A568" s="3"/>
      <c r="B568" s="3"/>
      <c r="C568" s="3"/>
      <c r="D568" s="3"/>
      <c r="E568" s="3"/>
      <c r="F568" s="3"/>
      <c r="G568" s="3"/>
      <c r="H568" s="3"/>
      <c r="I568" s="3"/>
      <c r="J568" s="3"/>
      <c r="K568" s="3"/>
      <c r="L568" s="3"/>
      <c r="M568" s="3"/>
      <c r="N568" s="3"/>
      <c r="O568" s="3"/>
      <c r="P568" s="3"/>
      <c r="Q568" s="3"/>
      <c r="R568" s="3"/>
      <c r="S568" s="3"/>
      <c r="T568" s="3"/>
      <c r="U568" s="3"/>
      <c r="V568" s="3"/>
      <c r="W568" s="3"/>
    </row>
    <row r="569" spans="1:23" ht="14">
      <c r="A569" s="3"/>
      <c r="B569" s="3"/>
      <c r="C569" s="3"/>
      <c r="D569" s="3"/>
      <c r="E569" s="3"/>
      <c r="F569" s="3"/>
      <c r="G569" s="3"/>
      <c r="H569" s="3"/>
      <c r="I569" s="3"/>
      <c r="J569" s="3"/>
      <c r="K569" s="3"/>
      <c r="L569" s="3"/>
      <c r="M569" s="3"/>
      <c r="N569" s="3"/>
      <c r="O569" s="3"/>
      <c r="P569" s="3"/>
      <c r="Q569" s="3"/>
      <c r="R569" s="3"/>
      <c r="S569" s="3"/>
      <c r="T569" s="3"/>
      <c r="U569" s="3"/>
      <c r="V569" s="3"/>
      <c r="W569" s="3"/>
    </row>
    <row r="570" spans="1:23" ht="14">
      <c r="A570" s="3"/>
      <c r="B570" s="3"/>
      <c r="C570" s="3"/>
      <c r="D570" s="3"/>
      <c r="E570" s="3"/>
      <c r="F570" s="3"/>
      <c r="G570" s="3"/>
      <c r="H570" s="3"/>
      <c r="I570" s="3"/>
      <c r="J570" s="3"/>
      <c r="K570" s="3"/>
      <c r="L570" s="3"/>
      <c r="M570" s="3"/>
      <c r="N570" s="3"/>
      <c r="O570" s="3"/>
      <c r="P570" s="3"/>
      <c r="Q570" s="3"/>
      <c r="R570" s="3"/>
      <c r="S570" s="3"/>
      <c r="T570" s="3"/>
      <c r="U570" s="3"/>
      <c r="V570" s="3"/>
      <c r="W570" s="3"/>
    </row>
    <row r="571" spans="1:23" ht="14">
      <c r="A571" s="3"/>
      <c r="B571" s="3"/>
      <c r="C571" s="3"/>
      <c r="D571" s="3"/>
      <c r="E571" s="3"/>
      <c r="F571" s="3"/>
      <c r="G571" s="3"/>
      <c r="H571" s="3"/>
      <c r="I571" s="3"/>
      <c r="J571" s="3"/>
      <c r="K571" s="3"/>
      <c r="L571" s="3"/>
      <c r="M571" s="3"/>
      <c r="N571" s="3"/>
      <c r="O571" s="3"/>
      <c r="P571" s="3"/>
      <c r="Q571" s="3"/>
      <c r="R571" s="3"/>
      <c r="S571" s="3"/>
      <c r="T571" s="3"/>
      <c r="U571" s="3"/>
      <c r="V571" s="3"/>
      <c r="W571" s="3"/>
    </row>
    <row r="572" spans="1:23" ht="14">
      <c r="A572" s="3"/>
      <c r="B572" s="3"/>
      <c r="C572" s="3"/>
      <c r="D572" s="3"/>
      <c r="E572" s="3"/>
      <c r="F572" s="3"/>
      <c r="G572" s="3"/>
      <c r="H572" s="3"/>
      <c r="I572" s="3"/>
      <c r="J572" s="3"/>
      <c r="K572" s="3"/>
      <c r="L572" s="3"/>
      <c r="M572" s="3"/>
      <c r="N572" s="3"/>
      <c r="O572" s="3"/>
      <c r="P572" s="3"/>
      <c r="Q572" s="3"/>
      <c r="R572" s="3"/>
      <c r="S572" s="3"/>
      <c r="T572" s="3"/>
      <c r="U572" s="3"/>
      <c r="V572" s="3"/>
      <c r="W572" s="3"/>
    </row>
    <row r="573" spans="1:23" ht="14">
      <c r="A573" s="3"/>
      <c r="B573" s="3"/>
      <c r="C573" s="3"/>
      <c r="D573" s="3"/>
      <c r="E573" s="3"/>
      <c r="F573" s="3"/>
      <c r="G573" s="3"/>
      <c r="H573" s="3"/>
      <c r="I573" s="3"/>
      <c r="J573" s="3"/>
      <c r="K573" s="3"/>
      <c r="L573" s="3"/>
      <c r="M573" s="3"/>
      <c r="N573" s="3"/>
      <c r="O573" s="3"/>
      <c r="P573" s="3"/>
      <c r="Q573" s="3"/>
      <c r="R573" s="3"/>
      <c r="S573" s="3"/>
      <c r="T573" s="3"/>
      <c r="U573" s="3"/>
      <c r="V573" s="3"/>
      <c r="W573" s="3"/>
    </row>
    <row r="574" spans="1:23" ht="14">
      <c r="A574" s="3"/>
      <c r="B574" s="3"/>
      <c r="C574" s="3"/>
      <c r="D574" s="3"/>
      <c r="E574" s="3"/>
      <c r="F574" s="3"/>
      <c r="G574" s="3"/>
      <c r="H574" s="3"/>
      <c r="I574" s="3"/>
      <c r="J574" s="3"/>
      <c r="K574" s="3"/>
      <c r="L574" s="3"/>
      <c r="M574" s="3"/>
      <c r="N574" s="3"/>
      <c r="O574" s="3"/>
      <c r="P574" s="3"/>
      <c r="Q574" s="3"/>
      <c r="R574" s="3"/>
      <c r="S574" s="3"/>
      <c r="T574" s="3"/>
      <c r="U574" s="3"/>
      <c r="V574" s="3"/>
      <c r="W574" s="3"/>
    </row>
    <row r="575" spans="1:23" ht="14">
      <c r="A575" s="3"/>
      <c r="B575" s="3"/>
      <c r="C575" s="3"/>
      <c r="D575" s="3"/>
      <c r="E575" s="3"/>
      <c r="F575" s="3"/>
      <c r="G575" s="3"/>
      <c r="H575" s="3"/>
      <c r="I575" s="3"/>
      <c r="J575" s="3"/>
      <c r="K575" s="3"/>
      <c r="L575" s="3"/>
      <c r="M575" s="3"/>
      <c r="N575" s="3"/>
      <c r="O575" s="3"/>
      <c r="P575" s="3"/>
      <c r="Q575" s="3"/>
      <c r="R575" s="3"/>
      <c r="S575" s="3"/>
      <c r="T575" s="3"/>
      <c r="U575" s="3"/>
      <c r="V575" s="3"/>
      <c r="W575" s="3"/>
    </row>
    <row r="576" spans="1:23" ht="14">
      <c r="A576" s="3"/>
      <c r="B576" s="3"/>
      <c r="C576" s="3"/>
      <c r="D576" s="3"/>
      <c r="E576" s="3"/>
      <c r="F576" s="3"/>
      <c r="G576" s="3"/>
      <c r="H576" s="3"/>
      <c r="I576" s="3"/>
      <c r="J576" s="3"/>
      <c r="K576" s="3"/>
      <c r="L576" s="3"/>
      <c r="M576" s="3"/>
      <c r="N576" s="3"/>
      <c r="O576" s="3"/>
      <c r="P576" s="3"/>
      <c r="Q576" s="3"/>
      <c r="R576" s="3"/>
      <c r="S576" s="3"/>
      <c r="T576" s="3"/>
      <c r="U576" s="3"/>
      <c r="V576" s="3"/>
      <c r="W576" s="3"/>
    </row>
    <row r="577" spans="1:23" ht="14">
      <c r="A577" s="3"/>
      <c r="B577" s="3"/>
      <c r="C577" s="3"/>
      <c r="D577" s="3"/>
      <c r="E577" s="3"/>
      <c r="F577" s="3"/>
      <c r="G577" s="3"/>
      <c r="H577" s="3"/>
      <c r="I577" s="3"/>
      <c r="J577" s="3"/>
      <c r="K577" s="3"/>
      <c r="L577" s="3"/>
      <c r="M577" s="3"/>
      <c r="N577" s="3"/>
      <c r="O577" s="3"/>
      <c r="P577" s="3"/>
      <c r="Q577" s="3"/>
      <c r="R577" s="3"/>
      <c r="S577" s="3"/>
      <c r="T577" s="3"/>
      <c r="U577" s="3"/>
      <c r="V577" s="3"/>
      <c r="W577" s="3"/>
    </row>
    <row r="578" spans="1:23" ht="14">
      <c r="A578" s="3"/>
      <c r="B578" s="3"/>
      <c r="C578" s="3"/>
      <c r="D578" s="3"/>
      <c r="E578" s="3"/>
      <c r="F578" s="3"/>
      <c r="G578" s="3"/>
      <c r="H578" s="3"/>
      <c r="I578" s="3"/>
      <c r="J578" s="3"/>
      <c r="K578" s="3"/>
      <c r="L578" s="3"/>
      <c r="M578" s="3"/>
      <c r="N578" s="3"/>
      <c r="O578" s="3"/>
      <c r="P578" s="3"/>
      <c r="Q578" s="3"/>
      <c r="R578" s="3"/>
      <c r="S578" s="3"/>
      <c r="T578" s="3"/>
      <c r="U578" s="3"/>
      <c r="V578" s="3"/>
      <c r="W578" s="3"/>
    </row>
    <row r="579" spans="1:23" ht="14">
      <c r="A579" s="3"/>
      <c r="B579" s="3"/>
      <c r="C579" s="3"/>
      <c r="D579" s="3"/>
      <c r="E579" s="3"/>
      <c r="F579" s="3"/>
      <c r="G579" s="3"/>
      <c r="H579" s="3"/>
      <c r="I579" s="3"/>
      <c r="J579" s="3"/>
      <c r="K579" s="3"/>
      <c r="L579" s="3"/>
      <c r="M579" s="3"/>
      <c r="N579" s="3"/>
      <c r="O579" s="3"/>
      <c r="P579" s="3"/>
      <c r="Q579" s="3"/>
      <c r="R579" s="3"/>
      <c r="S579" s="3"/>
      <c r="T579" s="3"/>
      <c r="U579" s="3"/>
      <c r="V579" s="3"/>
      <c r="W579" s="3"/>
    </row>
    <row r="580" spans="1:23" ht="14">
      <c r="A580" s="3"/>
      <c r="B580" s="3"/>
      <c r="C580" s="3"/>
      <c r="D580" s="3"/>
      <c r="E580" s="3"/>
      <c r="F580" s="3"/>
      <c r="G580" s="3"/>
      <c r="H580" s="3"/>
      <c r="I580" s="3"/>
      <c r="J580" s="3"/>
      <c r="K580" s="3"/>
      <c r="L580" s="3"/>
      <c r="M580" s="3"/>
      <c r="N580" s="3"/>
      <c r="O580" s="3"/>
      <c r="P580" s="3"/>
      <c r="Q580" s="3"/>
      <c r="R580" s="3"/>
      <c r="S580" s="3"/>
      <c r="T580" s="3"/>
      <c r="U580" s="3"/>
      <c r="V580" s="3"/>
      <c r="W580" s="3"/>
    </row>
    <row r="581" spans="1:23" ht="14">
      <c r="A581" s="3"/>
      <c r="B581" s="3"/>
      <c r="C581" s="3"/>
      <c r="D581" s="3"/>
      <c r="E581" s="3"/>
      <c r="F581" s="3"/>
      <c r="G581" s="3"/>
      <c r="H581" s="3"/>
      <c r="I581" s="3"/>
      <c r="J581" s="3"/>
      <c r="K581" s="3"/>
      <c r="L581" s="3"/>
      <c r="M581" s="3"/>
      <c r="N581" s="3"/>
      <c r="O581" s="3"/>
      <c r="P581" s="3"/>
      <c r="Q581" s="3"/>
      <c r="R581" s="3"/>
      <c r="S581" s="3"/>
      <c r="T581" s="3"/>
      <c r="U581" s="3"/>
      <c r="V581" s="3"/>
      <c r="W581" s="3"/>
    </row>
    <row r="582" spans="1:23" ht="14">
      <c r="A582" s="3"/>
      <c r="B582" s="3"/>
      <c r="C582" s="3"/>
      <c r="D582" s="3"/>
      <c r="E582" s="3"/>
      <c r="F582" s="3"/>
      <c r="G582" s="3"/>
      <c r="H582" s="3"/>
      <c r="I582" s="3"/>
      <c r="J582" s="3"/>
      <c r="K582" s="3"/>
      <c r="L582" s="3"/>
      <c r="M582" s="3"/>
      <c r="N582" s="3"/>
      <c r="O582" s="3"/>
      <c r="P582" s="3"/>
      <c r="Q582" s="3"/>
      <c r="R582" s="3"/>
      <c r="S582" s="3"/>
      <c r="T582" s="3"/>
      <c r="U582" s="3"/>
      <c r="V582" s="3"/>
      <c r="W582" s="3"/>
    </row>
    <row r="583" spans="1:23" ht="14">
      <c r="A583" s="3"/>
      <c r="B583" s="3"/>
      <c r="C583" s="3"/>
      <c r="D583" s="3"/>
      <c r="E583" s="3"/>
      <c r="F583" s="3"/>
      <c r="G583" s="3"/>
      <c r="H583" s="3"/>
      <c r="I583" s="3"/>
      <c r="J583" s="3"/>
      <c r="K583" s="3"/>
      <c r="L583" s="3"/>
      <c r="M583" s="3"/>
      <c r="N583" s="3"/>
      <c r="O583" s="3"/>
      <c r="P583" s="3"/>
      <c r="Q583" s="3"/>
      <c r="R583" s="3"/>
      <c r="S583" s="3"/>
      <c r="T583" s="3"/>
      <c r="U583" s="3"/>
      <c r="V583" s="3"/>
      <c r="W583" s="3"/>
    </row>
    <row r="584" spans="1:23" ht="14">
      <c r="A584" s="3"/>
      <c r="B584" s="3"/>
      <c r="C584" s="3"/>
      <c r="D584" s="3"/>
      <c r="E584" s="3"/>
      <c r="F584" s="3"/>
      <c r="G584" s="3"/>
      <c r="H584" s="3"/>
      <c r="I584" s="3"/>
      <c r="J584" s="3"/>
      <c r="K584" s="3"/>
      <c r="L584" s="3"/>
      <c r="M584" s="3"/>
      <c r="N584" s="3"/>
      <c r="O584" s="3"/>
      <c r="P584" s="3"/>
      <c r="Q584" s="3"/>
      <c r="R584" s="3"/>
      <c r="S584" s="3"/>
      <c r="T584" s="3"/>
      <c r="U584" s="3"/>
      <c r="V584" s="3"/>
      <c r="W584" s="3"/>
    </row>
    <row r="585" spans="1:23" ht="14">
      <c r="A585" s="3"/>
      <c r="B585" s="3"/>
      <c r="C585" s="3"/>
      <c r="D585" s="3"/>
      <c r="E585" s="3"/>
      <c r="F585" s="3"/>
      <c r="G585" s="3"/>
      <c r="H585" s="3"/>
      <c r="I585" s="3"/>
      <c r="J585" s="3"/>
      <c r="K585" s="3"/>
      <c r="L585" s="3"/>
      <c r="M585" s="3"/>
      <c r="N585" s="3"/>
      <c r="O585" s="3"/>
      <c r="P585" s="3"/>
      <c r="Q585" s="3"/>
      <c r="R585" s="3"/>
      <c r="S585" s="3"/>
      <c r="T585" s="3"/>
      <c r="U585" s="3"/>
      <c r="V585" s="3"/>
      <c r="W585" s="3"/>
    </row>
    <row r="586" spans="1:23" ht="14">
      <c r="A586" s="3"/>
      <c r="B586" s="3"/>
      <c r="C586" s="3"/>
      <c r="D586" s="3"/>
      <c r="E586" s="3"/>
      <c r="F586" s="3"/>
      <c r="G586" s="3"/>
      <c r="H586" s="3"/>
      <c r="I586" s="3"/>
      <c r="J586" s="3"/>
      <c r="K586" s="3"/>
      <c r="L586" s="3"/>
      <c r="M586" s="3"/>
      <c r="N586" s="3"/>
      <c r="O586" s="3"/>
      <c r="P586" s="3"/>
      <c r="Q586" s="3"/>
      <c r="R586" s="3"/>
      <c r="S586" s="3"/>
      <c r="T586" s="3"/>
      <c r="U586" s="3"/>
      <c r="V586" s="3"/>
      <c r="W586" s="3"/>
    </row>
    <row r="587" spans="1:23" ht="14">
      <c r="A587" s="3"/>
      <c r="B587" s="3"/>
      <c r="C587" s="3"/>
      <c r="D587" s="3"/>
      <c r="E587" s="3"/>
      <c r="F587" s="3"/>
      <c r="G587" s="3"/>
      <c r="H587" s="3"/>
      <c r="I587" s="3"/>
      <c r="J587" s="3"/>
      <c r="K587" s="3"/>
      <c r="L587" s="3"/>
      <c r="M587" s="3"/>
      <c r="N587" s="3"/>
      <c r="O587" s="3"/>
      <c r="P587" s="3"/>
      <c r="Q587" s="3"/>
      <c r="R587" s="3"/>
      <c r="S587" s="3"/>
      <c r="T587" s="3"/>
      <c r="U587" s="3"/>
      <c r="V587" s="3"/>
      <c r="W587" s="3"/>
    </row>
    <row r="588" spans="1:23" ht="14">
      <c r="A588" s="3"/>
      <c r="B588" s="3"/>
      <c r="C588" s="3"/>
      <c r="D588" s="3"/>
      <c r="E588" s="3"/>
      <c r="F588" s="3"/>
      <c r="G588" s="3"/>
      <c r="H588" s="3"/>
      <c r="I588" s="3"/>
      <c r="J588" s="3"/>
      <c r="K588" s="3"/>
      <c r="L588" s="3"/>
      <c r="M588" s="3"/>
      <c r="N588" s="3"/>
      <c r="O588" s="3"/>
      <c r="P588" s="3"/>
      <c r="Q588" s="3"/>
      <c r="R588" s="3"/>
      <c r="S588" s="3"/>
      <c r="T588" s="3"/>
      <c r="U588" s="3"/>
      <c r="V588" s="3"/>
      <c r="W588" s="3"/>
    </row>
    <row r="589" spans="1:23" ht="14">
      <c r="A589" s="3"/>
      <c r="B589" s="3"/>
      <c r="C589" s="3"/>
      <c r="D589" s="3"/>
      <c r="E589" s="3"/>
      <c r="F589" s="3"/>
      <c r="G589" s="3"/>
      <c r="H589" s="3"/>
      <c r="I589" s="3"/>
      <c r="J589" s="3"/>
      <c r="K589" s="3"/>
      <c r="L589" s="3"/>
      <c r="M589" s="3"/>
      <c r="N589" s="3"/>
      <c r="O589" s="3"/>
      <c r="P589" s="3"/>
      <c r="Q589" s="3"/>
      <c r="R589" s="3"/>
      <c r="S589" s="3"/>
      <c r="T589" s="3"/>
      <c r="U589" s="3"/>
      <c r="V589" s="3"/>
      <c r="W589" s="3"/>
    </row>
    <row r="590" spans="1:23" ht="14">
      <c r="A590" s="3"/>
      <c r="B590" s="3"/>
      <c r="C590" s="3"/>
      <c r="D590" s="3"/>
      <c r="E590" s="3"/>
      <c r="F590" s="3"/>
      <c r="G590" s="3"/>
      <c r="H590" s="3"/>
      <c r="I590" s="3"/>
      <c r="J590" s="3"/>
      <c r="K590" s="3"/>
      <c r="L590" s="3"/>
      <c r="M590" s="3"/>
      <c r="N590" s="3"/>
      <c r="O590" s="3"/>
      <c r="P590" s="3"/>
      <c r="Q590" s="3"/>
      <c r="R590" s="3"/>
      <c r="S590" s="3"/>
      <c r="T590" s="3"/>
      <c r="U590" s="3"/>
      <c r="V590" s="3"/>
      <c r="W590" s="3"/>
    </row>
    <row r="591" spans="1:23" ht="14">
      <c r="A591" s="3"/>
      <c r="B591" s="3"/>
      <c r="C591" s="3"/>
      <c r="D591" s="3"/>
      <c r="E591" s="3"/>
      <c r="F591" s="3"/>
      <c r="G591" s="3"/>
      <c r="H591" s="3"/>
      <c r="I591" s="3"/>
      <c r="J591" s="3"/>
      <c r="K591" s="3"/>
      <c r="L591" s="3"/>
      <c r="M591" s="3"/>
      <c r="N591" s="3"/>
      <c r="O591" s="3"/>
      <c r="P591" s="3"/>
      <c r="Q591" s="3"/>
      <c r="R591" s="3"/>
      <c r="S591" s="3"/>
      <c r="T591" s="3"/>
      <c r="U591" s="3"/>
      <c r="V591" s="3"/>
      <c r="W591" s="3"/>
    </row>
    <row r="592" spans="1:23" ht="14">
      <c r="A592" s="3"/>
      <c r="B592" s="3"/>
      <c r="C592" s="3"/>
      <c r="D592" s="3"/>
      <c r="E592" s="3"/>
      <c r="F592" s="3"/>
      <c r="G592" s="3"/>
      <c r="H592" s="3"/>
      <c r="I592" s="3"/>
      <c r="J592" s="3"/>
      <c r="K592" s="3"/>
      <c r="L592" s="3"/>
      <c r="M592" s="3"/>
      <c r="N592" s="3"/>
      <c r="O592" s="3"/>
      <c r="P592" s="3"/>
      <c r="Q592" s="3"/>
      <c r="R592" s="3"/>
      <c r="S592" s="3"/>
      <c r="T592" s="3"/>
      <c r="U592" s="3"/>
      <c r="V592" s="3"/>
      <c r="W592" s="3"/>
    </row>
    <row r="593" spans="1:23" ht="14">
      <c r="A593" s="3"/>
      <c r="B593" s="3"/>
      <c r="C593" s="3"/>
      <c r="D593" s="3"/>
      <c r="E593" s="3"/>
      <c r="F593" s="3"/>
      <c r="G593" s="3"/>
      <c r="H593" s="3"/>
      <c r="I593" s="3"/>
      <c r="J593" s="3"/>
      <c r="K593" s="3"/>
      <c r="L593" s="3"/>
      <c r="M593" s="3"/>
      <c r="N593" s="3"/>
      <c r="O593" s="3"/>
      <c r="P593" s="3"/>
      <c r="Q593" s="3"/>
      <c r="R593" s="3"/>
      <c r="S593" s="3"/>
      <c r="T593" s="3"/>
      <c r="U593" s="3"/>
      <c r="V593" s="3"/>
      <c r="W593" s="3"/>
    </row>
    <row r="594" spans="1:23" ht="14">
      <c r="A594" s="3"/>
      <c r="B594" s="3"/>
      <c r="C594" s="3"/>
      <c r="D594" s="3"/>
      <c r="E594" s="3"/>
      <c r="F594" s="3"/>
      <c r="G594" s="3"/>
      <c r="H594" s="3"/>
      <c r="I594" s="3"/>
      <c r="J594" s="3"/>
      <c r="K594" s="3"/>
      <c r="L594" s="3"/>
      <c r="M594" s="3"/>
      <c r="N594" s="3"/>
      <c r="O594" s="3"/>
      <c r="P594" s="3"/>
      <c r="Q594" s="3"/>
      <c r="R594" s="3"/>
      <c r="S594" s="3"/>
      <c r="T594" s="3"/>
      <c r="U594" s="3"/>
      <c r="V594" s="3"/>
      <c r="W594" s="3"/>
    </row>
    <row r="595" spans="1:23" ht="14">
      <c r="A595" s="3"/>
      <c r="B595" s="3"/>
      <c r="C595" s="3"/>
      <c r="D595" s="3"/>
      <c r="E595" s="3"/>
      <c r="F595" s="3"/>
      <c r="G595" s="3"/>
      <c r="H595" s="3"/>
      <c r="I595" s="3"/>
      <c r="J595" s="3"/>
      <c r="K595" s="3"/>
      <c r="L595" s="3"/>
      <c r="M595" s="3"/>
      <c r="N595" s="3"/>
      <c r="O595" s="3"/>
      <c r="P595" s="3"/>
      <c r="Q595" s="3"/>
      <c r="R595" s="3"/>
      <c r="S595" s="3"/>
      <c r="T595" s="3"/>
      <c r="U595" s="3"/>
      <c r="V595" s="3"/>
      <c r="W595" s="3"/>
    </row>
    <row r="596" spans="1:23" ht="14">
      <c r="A596" s="3"/>
      <c r="B596" s="3"/>
      <c r="C596" s="3"/>
      <c r="D596" s="3"/>
      <c r="E596" s="3"/>
      <c r="F596" s="3"/>
      <c r="G596" s="3"/>
      <c r="H596" s="3"/>
      <c r="I596" s="3"/>
      <c r="J596" s="3"/>
      <c r="K596" s="3"/>
      <c r="L596" s="3"/>
      <c r="M596" s="3"/>
      <c r="N596" s="3"/>
      <c r="O596" s="3"/>
      <c r="P596" s="3"/>
      <c r="Q596" s="3"/>
      <c r="R596" s="3"/>
      <c r="S596" s="3"/>
      <c r="T596" s="3"/>
      <c r="U596" s="3"/>
      <c r="V596" s="3"/>
      <c r="W596" s="3"/>
    </row>
    <row r="597" spans="1:23" ht="14">
      <c r="A597" s="3"/>
      <c r="B597" s="3"/>
      <c r="C597" s="3"/>
      <c r="D597" s="3"/>
      <c r="E597" s="3"/>
      <c r="F597" s="3"/>
      <c r="G597" s="3"/>
      <c r="H597" s="3"/>
      <c r="I597" s="3"/>
      <c r="J597" s="3"/>
      <c r="K597" s="3"/>
      <c r="L597" s="3"/>
      <c r="M597" s="3"/>
      <c r="N597" s="3"/>
      <c r="O597" s="3"/>
      <c r="P597" s="3"/>
      <c r="Q597" s="3"/>
      <c r="R597" s="3"/>
      <c r="S597" s="3"/>
      <c r="T597" s="3"/>
      <c r="U597" s="3"/>
      <c r="V597" s="3"/>
      <c r="W597" s="3"/>
    </row>
    <row r="598" spans="1:23" ht="14">
      <c r="A598" s="3"/>
      <c r="B598" s="3"/>
      <c r="C598" s="3"/>
      <c r="D598" s="3"/>
      <c r="E598" s="3"/>
      <c r="F598" s="3"/>
      <c r="G598" s="3"/>
      <c r="H598" s="3"/>
      <c r="I598" s="3"/>
      <c r="J598" s="3"/>
      <c r="K598" s="3"/>
      <c r="L598" s="3"/>
      <c r="M598" s="3"/>
      <c r="N598" s="3"/>
      <c r="O598" s="3"/>
      <c r="P598" s="3"/>
      <c r="Q598" s="3"/>
      <c r="R598" s="3"/>
      <c r="S598" s="3"/>
      <c r="T598" s="3"/>
      <c r="U598" s="3"/>
      <c r="V598" s="3"/>
      <c r="W598" s="3"/>
    </row>
    <row r="599" spans="1:23" ht="14">
      <c r="A599" s="3"/>
      <c r="B599" s="3"/>
      <c r="C599" s="3"/>
      <c r="D599" s="3"/>
      <c r="E599" s="3"/>
      <c r="F599" s="3"/>
      <c r="G599" s="3"/>
      <c r="H599" s="3"/>
      <c r="I599" s="3"/>
      <c r="J599" s="3"/>
      <c r="K599" s="3"/>
      <c r="L599" s="3"/>
      <c r="M599" s="3"/>
      <c r="N599" s="3"/>
      <c r="O599" s="3"/>
      <c r="P599" s="3"/>
      <c r="Q599" s="3"/>
      <c r="R599" s="3"/>
      <c r="S599" s="3"/>
      <c r="T599" s="3"/>
      <c r="U599" s="3"/>
      <c r="V599" s="3"/>
      <c r="W599" s="3"/>
    </row>
    <row r="600" spans="1:23" ht="14">
      <c r="A600" s="3"/>
      <c r="B600" s="3"/>
      <c r="C600" s="3"/>
      <c r="D600" s="3"/>
      <c r="E600" s="3"/>
      <c r="F600" s="3"/>
      <c r="G600" s="3"/>
      <c r="H600" s="3"/>
      <c r="I600" s="3"/>
      <c r="J600" s="3"/>
      <c r="K600" s="3"/>
      <c r="L600" s="3"/>
      <c r="M600" s="3"/>
      <c r="N600" s="3"/>
      <c r="O600" s="3"/>
      <c r="P600" s="3"/>
      <c r="Q600" s="3"/>
      <c r="R600" s="3"/>
      <c r="S600" s="3"/>
      <c r="T600" s="3"/>
      <c r="U600" s="3"/>
      <c r="V600" s="3"/>
      <c r="W600" s="3"/>
    </row>
    <row r="601" spans="1:23" ht="14">
      <c r="A601" s="3"/>
      <c r="B601" s="3"/>
      <c r="C601" s="3"/>
      <c r="D601" s="3"/>
      <c r="E601" s="3"/>
      <c r="F601" s="3"/>
      <c r="G601" s="3"/>
      <c r="H601" s="3"/>
      <c r="I601" s="3"/>
      <c r="J601" s="3"/>
      <c r="K601" s="3"/>
      <c r="L601" s="3"/>
      <c r="M601" s="3"/>
      <c r="N601" s="3"/>
      <c r="O601" s="3"/>
      <c r="P601" s="3"/>
      <c r="Q601" s="3"/>
      <c r="R601" s="3"/>
      <c r="S601" s="3"/>
      <c r="T601" s="3"/>
      <c r="U601" s="3"/>
      <c r="V601" s="3"/>
      <c r="W601" s="3"/>
    </row>
    <row r="602" spans="1:23" ht="14">
      <c r="A602" s="3"/>
      <c r="B602" s="3"/>
      <c r="C602" s="3"/>
      <c r="D602" s="3"/>
      <c r="E602" s="3"/>
      <c r="F602" s="3"/>
      <c r="G602" s="3"/>
      <c r="H602" s="3"/>
      <c r="I602" s="3"/>
      <c r="J602" s="3"/>
      <c r="K602" s="3"/>
      <c r="L602" s="3"/>
      <c r="M602" s="3"/>
      <c r="N602" s="3"/>
      <c r="O602" s="3"/>
      <c r="P602" s="3"/>
      <c r="Q602" s="3"/>
      <c r="R602" s="3"/>
      <c r="S602" s="3"/>
      <c r="T602" s="3"/>
      <c r="U602" s="3"/>
      <c r="V602" s="3"/>
      <c r="W602" s="3"/>
    </row>
    <row r="603" spans="1:23" ht="14">
      <c r="A603" s="3"/>
      <c r="B603" s="3"/>
      <c r="C603" s="3"/>
      <c r="D603" s="3"/>
      <c r="E603" s="3"/>
      <c r="F603" s="3"/>
      <c r="G603" s="3"/>
      <c r="H603" s="3"/>
      <c r="I603" s="3"/>
      <c r="J603" s="3"/>
      <c r="K603" s="3"/>
      <c r="L603" s="3"/>
      <c r="M603" s="3"/>
      <c r="N603" s="3"/>
      <c r="O603" s="3"/>
      <c r="P603" s="3"/>
      <c r="Q603" s="3"/>
      <c r="R603" s="3"/>
      <c r="S603" s="3"/>
      <c r="T603" s="3"/>
      <c r="U603" s="3"/>
      <c r="V603" s="3"/>
      <c r="W603" s="3"/>
    </row>
    <row r="604" spans="1:23" ht="14">
      <c r="A604" s="3"/>
      <c r="B604" s="3"/>
      <c r="C604" s="3"/>
      <c r="D604" s="3"/>
      <c r="E604" s="3"/>
      <c r="F604" s="3"/>
      <c r="G604" s="3"/>
      <c r="H604" s="3"/>
      <c r="I604" s="3"/>
      <c r="J604" s="3"/>
      <c r="K604" s="3"/>
      <c r="L604" s="3"/>
      <c r="M604" s="3"/>
      <c r="N604" s="3"/>
      <c r="O604" s="3"/>
      <c r="P604" s="3"/>
      <c r="Q604" s="3"/>
      <c r="R604" s="3"/>
      <c r="S604" s="3"/>
      <c r="T604" s="3"/>
      <c r="U604" s="3"/>
      <c r="V604" s="3"/>
      <c r="W604" s="3"/>
    </row>
    <row r="605" spans="1:23" ht="14">
      <c r="A605" s="3"/>
      <c r="B605" s="3"/>
      <c r="C605" s="3"/>
      <c r="D605" s="3"/>
      <c r="E605" s="3"/>
      <c r="F605" s="3"/>
      <c r="G605" s="3"/>
      <c r="H605" s="3"/>
      <c r="I605" s="3"/>
      <c r="J605" s="3"/>
      <c r="K605" s="3"/>
      <c r="L605" s="3"/>
      <c r="M605" s="3"/>
      <c r="N605" s="3"/>
      <c r="O605" s="3"/>
      <c r="P605" s="3"/>
      <c r="Q605" s="3"/>
      <c r="R605" s="3"/>
      <c r="S605" s="3"/>
      <c r="T605" s="3"/>
      <c r="U605" s="3"/>
      <c r="V605" s="3"/>
      <c r="W605" s="3"/>
    </row>
    <row r="606" spans="1:23" ht="14">
      <c r="A606" s="3"/>
      <c r="B606" s="3"/>
      <c r="C606" s="3"/>
      <c r="D606" s="3"/>
      <c r="E606" s="3"/>
      <c r="F606" s="3"/>
      <c r="G606" s="3"/>
      <c r="H606" s="3"/>
      <c r="I606" s="3"/>
      <c r="J606" s="3"/>
      <c r="K606" s="3"/>
      <c r="L606" s="3"/>
      <c r="M606" s="3"/>
      <c r="N606" s="3"/>
      <c r="O606" s="3"/>
      <c r="P606" s="3"/>
      <c r="Q606" s="3"/>
      <c r="R606" s="3"/>
      <c r="S606" s="3"/>
      <c r="T606" s="3"/>
      <c r="U606" s="3"/>
      <c r="V606" s="3"/>
      <c r="W606" s="3"/>
    </row>
    <row r="607" spans="1:23" ht="14">
      <c r="A607" s="3"/>
      <c r="B607" s="3"/>
      <c r="C607" s="3"/>
      <c r="D607" s="3"/>
      <c r="E607" s="3"/>
      <c r="F607" s="3"/>
      <c r="G607" s="3"/>
      <c r="H607" s="3"/>
      <c r="I607" s="3"/>
      <c r="J607" s="3"/>
      <c r="K607" s="3"/>
      <c r="L607" s="3"/>
      <c r="M607" s="3"/>
      <c r="N607" s="3"/>
      <c r="O607" s="3"/>
      <c r="P607" s="3"/>
      <c r="Q607" s="3"/>
      <c r="R607" s="3"/>
      <c r="S607" s="3"/>
      <c r="T607" s="3"/>
      <c r="U607" s="3"/>
      <c r="V607" s="3"/>
      <c r="W607" s="3"/>
    </row>
    <row r="608" spans="1:23" ht="14">
      <c r="A608" s="3"/>
      <c r="B608" s="3"/>
      <c r="C608" s="3"/>
      <c r="D608" s="3"/>
      <c r="E608" s="3"/>
      <c r="F608" s="3"/>
      <c r="G608" s="3"/>
      <c r="H608" s="3"/>
      <c r="I608" s="3"/>
      <c r="J608" s="3"/>
      <c r="K608" s="3"/>
      <c r="L608" s="3"/>
      <c r="M608" s="3"/>
      <c r="N608" s="3"/>
      <c r="O608" s="3"/>
      <c r="P608" s="3"/>
      <c r="Q608" s="3"/>
      <c r="R608" s="3"/>
      <c r="S608" s="3"/>
      <c r="T608" s="3"/>
      <c r="U608" s="3"/>
      <c r="V608" s="3"/>
      <c r="W608" s="3"/>
    </row>
    <row r="609" spans="1:23" ht="14">
      <c r="A609" s="3"/>
      <c r="B609" s="3"/>
      <c r="C609" s="3"/>
      <c r="D609" s="3"/>
      <c r="E609" s="3"/>
      <c r="F609" s="3"/>
      <c r="G609" s="3"/>
      <c r="H609" s="3"/>
      <c r="I609" s="3"/>
      <c r="J609" s="3"/>
      <c r="K609" s="3"/>
      <c r="L609" s="3"/>
      <c r="M609" s="3"/>
      <c r="N609" s="3"/>
      <c r="O609" s="3"/>
      <c r="P609" s="3"/>
      <c r="Q609" s="3"/>
      <c r="R609" s="3"/>
      <c r="S609" s="3"/>
      <c r="T609" s="3"/>
      <c r="U609" s="3"/>
      <c r="V609" s="3"/>
      <c r="W609" s="3"/>
    </row>
    <row r="610" spans="1:23" ht="14">
      <c r="A610" s="3"/>
      <c r="B610" s="3"/>
      <c r="C610" s="3"/>
      <c r="D610" s="3"/>
      <c r="E610" s="3"/>
      <c r="F610" s="3"/>
      <c r="G610" s="3"/>
      <c r="H610" s="3"/>
      <c r="I610" s="3"/>
      <c r="J610" s="3"/>
      <c r="K610" s="3"/>
      <c r="L610" s="3"/>
      <c r="M610" s="3"/>
      <c r="N610" s="3"/>
      <c r="O610" s="3"/>
      <c r="P610" s="3"/>
      <c r="Q610" s="3"/>
      <c r="R610" s="3"/>
      <c r="S610" s="3"/>
      <c r="T610" s="3"/>
      <c r="U610" s="3"/>
      <c r="V610" s="3"/>
      <c r="W610" s="3"/>
    </row>
    <row r="611" spans="1:23" ht="14">
      <c r="A611" s="3"/>
      <c r="B611" s="3"/>
      <c r="C611" s="3"/>
      <c r="D611" s="3"/>
      <c r="E611" s="3"/>
      <c r="F611" s="3"/>
      <c r="G611" s="3"/>
      <c r="H611" s="3"/>
      <c r="I611" s="3"/>
      <c r="J611" s="3"/>
      <c r="K611" s="3"/>
      <c r="L611" s="3"/>
      <c r="M611" s="3"/>
      <c r="N611" s="3"/>
      <c r="O611" s="3"/>
      <c r="P611" s="3"/>
      <c r="Q611" s="3"/>
      <c r="R611" s="3"/>
      <c r="S611" s="3"/>
      <c r="T611" s="3"/>
      <c r="U611" s="3"/>
      <c r="V611" s="3"/>
      <c r="W611" s="3"/>
    </row>
    <row r="612" spans="1:23" ht="14">
      <c r="A612" s="3"/>
      <c r="B612" s="3"/>
      <c r="C612" s="3"/>
      <c r="D612" s="3"/>
      <c r="E612" s="3"/>
      <c r="F612" s="3"/>
      <c r="G612" s="3"/>
      <c r="H612" s="3"/>
      <c r="I612" s="3"/>
      <c r="J612" s="3"/>
      <c r="K612" s="3"/>
      <c r="L612" s="3"/>
      <c r="M612" s="3"/>
      <c r="N612" s="3"/>
      <c r="O612" s="3"/>
      <c r="P612" s="3"/>
      <c r="Q612" s="3"/>
      <c r="R612" s="3"/>
      <c r="S612" s="3"/>
      <c r="T612" s="3"/>
      <c r="U612" s="3"/>
      <c r="V612" s="3"/>
      <c r="W612" s="3"/>
    </row>
    <row r="613" spans="1:23" ht="14">
      <c r="A613" s="3"/>
      <c r="B613" s="3"/>
      <c r="C613" s="3"/>
      <c r="D613" s="3"/>
      <c r="E613" s="3"/>
      <c r="F613" s="3"/>
      <c r="G613" s="3"/>
      <c r="H613" s="3"/>
      <c r="I613" s="3"/>
      <c r="J613" s="3"/>
      <c r="K613" s="3"/>
      <c r="L613" s="3"/>
      <c r="M613" s="3"/>
      <c r="N613" s="3"/>
      <c r="O613" s="3"/>
      <c r="P613" s="3"/>
      <c r="Q613" s="3"/>
      <c r="R613" s="3"/>
      <c r="S613" s="3"/>
      <c r="T613" s="3"/>
      <c r="U613" s="3"/>
      <c r="V613" s="3"/>
      <c r="W613" s="3"/>
    </row>
    <row r="614" spans="1:23" ht="14">
      <c r="A614" s="3"/>
      <c r="B614" s="3"/>
      <c r="C614" s="3"/>
      <c r="D614" s="3"/>
      <c r="E614" s="3"/>
      <c r="F614" s="3"/>
      <c r="G614" s="3"/>
      <c r="H614" s="3"/>
      <c r="I614" s="3"/>
      <c r="J614" s="3"/>
      <c r="K614" s="3"/>
      <c r="L614" s="3"/>
      <c r="M614" s="3"/>
      <c r="N614" s="3"/>
      <c r="O614" s="3"/>
      <c r="P614" s="3"/>
      <c r="Q614" s="3"/>
      <c r="R614" s="3"/>
      <c r="S614" s="3"/>
      <c r="T614" s="3"/>
      <c r="U614" s="3"/>
      <c r="V614" s="3"/>
      <c r="W614" s="3"/>
    </row>
    <row r="615" spans="1:23" ht="14">
      <c r="A615" s="3"/>
      <c r="B615" s="3"/>
      <c r="C615" s="3"/>
      <c r="D615" s="3"/>
      <c r="E615" s="3"/>
      <c r="F615" s="3"/>
      <c r="G615" s="3"/>
      <c r="H615" s="3"/>
      <c r="I615" s="3"/>
      <c r="J615" s="3"/>
      <c r="K615" s="3"/>
      <c r="L615" s="3"/>
      <c r="M615" s="3"/>
      <c r="N615" s="3"/>
      <c r="O615" s="3"/>
      <c r="P615" s="3"/>
      <c r="Q615" s="3"/>
      <c r="R615" s="3"/>
      <c r="S615" s="3"/>
      <c r="T615" s="3"/>
      <c r="U615" s="3"/>
      <c r="V615" s="3"/>
      <c r="W615" s="3"/>
    </row>
    <row r="616" spans="1:23" ht="14">
      <c r="A616" s="3"/>
      <c r="B616" s="3"/>
      <c r="C616" s="3"/>
      <c r="D616" s="3"/>
      <c r="E616" s="3"/>
      <c r="F616" s="3"/>
      <c r="G616" s="3"/>
      <c r="H616" s="3"/>
      <c r="I616" s="3"/>
      <c r="J616" s="3"/>
      <c r="K616" s="3"/>
      <c r="L616" s="3"/>
      <c r="M616" s="3"/>
      <c r="N616" s="3"/>
      <c r="O616" s="3"/>
      <c r="P616" s="3"/>
      <c r="Q616" s="3"/>
      <c r="R616" s="3"/>
      <c r="S616" s="3"/>
      <c r="T616" s="3"/>
      <c r="U616" s="3"/>
      <c r="V616" s="3"/>
      <c r="W616" s="3"/>
    </row>
    <row r="617" spans="1:23" ht="14">
      <c r="A617" s="3"/>
      <c r="B617" s="3"/>
      <c r="C617" s="3"/>
      <c r="D617" s="3"/>
      <c r="E617" s="3"/>
      <c r="F617" s="3"/>
      <c r="G617" s="3"/>
      <c r="H617" s="3"/>
      <c r="I617" s="3"/>
      <c r="J617" s="3"/>
      <c r="K617" s="3"/>
      <c r="L617" s="3"/>
      <c r="M617" s="3"/>
      <c r="N617" s="3"/>
      <c r="O617" s="3"/>
      <c r="P617" s="3"/>
      <c r="Q617" s="3"/>
      <c r="R617" s="3"/>
      <c r="S617" s="3"/>
      <c r="T617" s="3"/>
      <c r="U617" s="3"/>
      <c r="V617" s="3"/>
      <c r="W617" s="3"/>
    </row>
    <row r="618" spans="1:23" ht="14">
      <c r="A618" s="3"/>
      <c r="B618" s="3"/>
      <c r="C618" s="3"/>
      <c r="D618" s="3"/>
      <c r="E618" s="3"/>
      <c r="F618" s="3"/>
      <c r="G618" s="3"/>
      <c r="H618" s="3"/>
      <c r="I618" s="3"/>
      <c r="J618" s="3"/>
      <c r="K618" s="3"/>
      <c r="L618" s="3"/>
      <c r="M618" s="3"/>
      <c r="N618" s="3"/>
      <c r="O618" s="3"/>
      <c r="P618" s="3"/>
      <c r="Q618" s="3"/>
      <c r="R618" s="3"/>
      <c r="S618" s="3"/>
      <c r="T618" s="3"/>
      <c r="U618" s="3"/>
      <c r="V618" s="3"/>
      <c r="W618" s="3"/>
    </row>
    <row r="619" spans="1:23" ht="14">
      <c r="A619" s="3"/>
      <c r="B619" s="3"/>
      <c r="C619" s="3"/>
      <c r="D619" s="3"/>
      <c r="E619" s="3"/>
      <c r="F619" s="3"/>
      <c r="G619" s="3"/>
      <c r="H619" s="3"/>
      <c r="I619" s="3"/>
      <c r="J619" s="3"/>
      <c r="K619" s="3"/>
      <c r="L619" s="3"/>
      <c r="M619" s="3"/>
      <c r="N619" s="3"/>
      <c r="O619" s="3"/>
      <c r="P619" s="3"/>
      <c r="Q619" s="3"/>
      <c r="R619" s="3"/>
      <c r="S619" s="3"/>
      <c r="T619" s="3"/>
      <c r="U619" s="3"/>
      <c r="V619" s="3"/>
      <c r="W619" s="3"/>
    </row>
    <row r="620" spans="1:23" ht="14">
      <c r="A620" s="3"/>
      <c r="B620" s="3"/>
      <c r="C620" s="3"/>
      <c r="D620" s="3"/>
      <c r="E620" s="3"/>
      <c r="F620" s="3"/>
      <c r="G620" s="3"/>
      <c r="H620" s="3"/>
      <c r="I620" s="3"/>
      <c r="J620" s="3"/>
      <c r="K620" s="3"/>
      <c r="L620" s="3"/>
      <c r="M620" s="3"/>
      <c r="N620" s="3"/>
      <c r="O620" s="3"/>
      <c r="P620" s="3"/>
      <c r="Q620" s="3"/>
      <c r="R620" s="3"/>
      <c r="S620" s="3"/>
      <c r="T620" s="3"/>
      <c r="U620" s="3"/>
      <c r="V620" s="3"/>
      <c r="W620" s="3"/>
    </row>
    <row r="621" spans="1:23" ht="14">
      <c r="A621" s="3"/>
      <c r="B621" s="3"/>
      <c r="C621" s="3"/>
      <c r="D621" s="3"/>
      <c r="E621" s="3"/>
      <c r="F621" s="3"/>
      <c r="G621" s="3"/>
      <c r="H621" s="3"/>
      <c r="I621" s="3"/>
      <c r="J621" s="3"/>
      <c r="K621" s="3"/>
      <c r="L621" s="3"/>
      <c r="M621" s="3"/>
      <c r="N621" s="3"/>
      <c r="O621" s="3"/>
      <c r="P621" s="3"/>
      <c r="Q621" s="3"/>
      <c r="R621" s="3"/>
      <c r="S621" s="3"/>
      <c r="T621" s="3"/>
      <c r="U621" s="3"/>
      <c r="V621" s="3"/>
      <c r="W621" s="3"/>
    </row>
    <row r="622" spans="1:23" ht="14">
      <c r="A622" s="3"/>
      <c r="B622" s="3"/>
      <c r="C622" s="3"/>
      <c r="D622" s="3"/>
      <c r="E622" s="3"/>
      <c r="F622" s="3"/>
      <c r="G622" s="3"/>
      <c r="H622" s="3"/>
      <c r="I622" s="3"/>
      <c r="J622" s="3"/>
      <c r="K622" s="3"/>
      <c r="L622" s="3"/>
      <c r="M622" s="3"/>
      <c r="N622" s="3"/>
      <c r="O622" s="3"/>
      <c r="P622" s="3"/>
      <c r="Q622" s="3"/>
      <c r="R622" s="3"/>
      <c r="S622" s="3"/>
      <c r="T622" s="3"/>
      <c r="U622" s="3"/>
      <c r="V622" s="3"/>
      <c r="W622" s="3"/>
    </row>
    <row r="623" spans="1:23" ht="14">
      <c r="A623" s="3"/>
      <c r="B623" s="3"/>
      <c r="C623" s="3"/>
      <c r="D623" s="3"/>
      <c r="E623" s="3"/>
      <c r="F623" s="3"/>
      <c r="G623" s="3"/>
      <c r="H623" s="3"/>
      <c r="I623" s="3"/>
      <c r="J623" s="3"/>
      <c r="K623" s="3"/>
      <c r="L623" s="3"/>
      <c r="M623" s="3"/>
      <c r="N623" s="3"/>
      <c r="O623" s="3"/>
      <c r="P623" s="3"/>
      <c r="Q623" s="3"/>
      <c r="R623" s="3"/>
      <c r="S623" s="3"/>
      <c r="T623" s="3"/>
      <c r="U623" s="3"/>
      <c r="V623" s="3"/>
      <c r="W623" s="3"/>
    </row>
    <row r="624" spans="1:23" ht="14">
      <c r="A624" s="3"/>
      <c r="B624" s="3"/>
      <c r="C624" s="3"/>
      <c r="D624" s="3"/>
      <c r="E624" s="3"/>
      <c r="F624" s="3"/>
      <c r="G624" s="3"/>
      <c r="H624" s="3"/>
      <c r="I624" s="3"/>
      <c r="J624" s="3"/>
      <c r="K624" s="3"/>
      <c r="L624" s="3"/>
      <c r="M624" s="3"/>
      <c r="N624" s="3"/>
      <c r="O624" s="3"/>
      <c r="P624" s="3"/>
      <c r="Q624" s="3"/>
      <c r="R624" s="3"/>
      <c r="S624" s="3"/>
      <c r="T624" s="3"/>
      <c r="U624" s="3"/>
      <c r="V624" s="3"/>
      <c r="W624" s="3"/>
    </row>
    <row r="625" spans="1:23" ht="14">
      <c r="A625" s="3"/>
      <c r="B625" s="3"/>
      <c r="C625" s="3"/>
      <c r="D625" s="3"/>
      <c r="E625" s="3"/>
      <c r="F625" s="3"/>
      <c r="G625" s="3"/>
      <c r="H625" s="3"/>
      <c r="I625" s="3"/>
      <c r="J625" s="3"/>
      <c r="K625" s="3"/>
      <c r="L625" s="3"/>
      <c r="M625" s="3"/>
      <c r="N625" s="3"/>
      <c r="O625" s="3"/>
      <c r="P625" s="3"/>
      <c r="Q625" s="3"/>
      <c r="R625" s="3"/>
      <c r="S625" s="3"/>
      <c r="T625" s="3"/>
      <c r="U625" s="3"/>
      <c r="V625" s="3"/>
      <c r="W625" s="3"/>
    </row>
    <row r="626" spans="1:23" ht="14">
      <c r="A626" s="3"/>
      <c r="B626" s="3"/>
      <c r="C626" s="3"/>
      <c r="D626" s="3"/>
      <c r="E626" s="3"/>
      <c r="F626" s="3"/>
      <c r="G626" s="3"/>
      <c r="H626" s="3"/>
      <c r="I626" s="3"/>
      <c r="J626" s="3"/>
      <c r="K626" s="3"/>
      <c r="L626" s="3"/>
      <c r="M626" s="3"/>
      <c r="N626" s="3"/>
      <c r="O626" s="3"/>
      <c r="P626" s="3"/>
      <c r="Q626" s="3"/>
      <c r="R626" s="3"/>
      <c r="S626" s="3"/>
      <c r="T626" s="3"/>
      <c r="U626" s="3"/>
      <c r="V626" s="3"/>
      <c r="W626" s="3"/>
    </row>
    <row r="627" spans="1:23" ht="14">
      <c r="A627" s="3"/>
      <c r="B627" s="3"/>
      <c r="C627" s="3"/>
      <c r="D627" s="3"/>
      <c r="E627" s="3"/>
      <c r="F627" s="3"/>
      <c r="G627" s="3"/>
      <c r="H627" s="3"/>
      <c r="I627" s="3"/>
      <c r="J627" s="3"/>
      <c r="K627" s="3"/>
      <c r="L627" s="3"/>
      <c r="M627" s="3"/>
      <c r="N627" s="3"/>
      <c r="O627" s="3"/>
      <c r="P627" s="3"/>
      <c r="Q627" s="3"/>
      <c r="R627" s="3"/>
      <c r="S627" s="3"/>
      <c r="T627" s="3"/>
      <c r="U627" s="3"/>
      <c r="V627" s="3"/>
      <c r="W627" s="3"/>
    </row>
    <row r="628" spans="1:23" ht="14">
      <c r="A628" s="3"/>
      <c r="B628" s="3"/>
      <c r="C628" s="3"/>
      <c r="D628" s="3"/>
      <c r="E628" s="3"/>
      <c r="F628" s="3"/>
      <c r="G628" s="3"/>
      <c r="H628" s="3"/>
      <c r="I628" s="3"/>
      <c r="J628" s="3"/>
      <c r="K628" s="3"/>
      <c r="L628" s="3"/>
      <c r="M628" s="3"/>
      <c r="N628" s="3"/>
      <c r="O628" s="3"/>
      <c r="P628" s="3"/>
      <c r="Q628" s="3"/>
      <c r="R628" s="3"/>
      <c r="S628" s="3"/>
      <c r="T628" s="3"/>
      <c r="U628" s="3"/>
      <c r="V628" s="3"/>
      <c r="W628" s="3"/>
    </row>
    <row r="629" spans="1:23" ht="14">
      <c r="A629" s="3"/>
      <c r="B629" s="3"/>
      <c r="C629" s="3"/>
      <c r="D629" s="3"/>
      <c r="E629" s="3"/>
      <c r="F629" s="3"/>
      <c r="G629" s="3"/>
      <c r="H629" s="3"/>
      <c r="I629" s="3"/>
      <c r="J629" s="3"/>
      <c r="K629" s="3"/>
      <c r="L629" s="3"/>
      <c r="M629" s="3"/>
      <c r="N629" s="3"/>
      <c r="O629" s="3"/>
      <c r="P629" s="3"/>
      <c r="Q629" s="3"/>
      <c r="R629" s="3"/>
      <c r="S629" s="3"/>
      <c r="T629" s="3"/>
      <c r="U629" s="3"/>
      <c r="V629" s="3"/>
      <c r="W629" s="3"/>
    </row>
    <row r="630" spans="1:23" ht="14">
      <c r="A630" s="3"/>
      <c r="B630" s="3"/>
      <c r="C630" s="3"/>
      <c r="D630" s="3"/>
      <c r="E630" s="3"/>
      <c r="F630" s="3"/>
      <c r="G630" s="3"/>
      <c r="H630" s="3"/>
      <c r="I630" s="3"/>
      <c r="J630" s="3"/>
      <c r="K630" s="3"/>
      <c r="L630" s="3"/>
      <c r="M630" s="3"/>
      <c r="N630" s="3"/>
      <c r="O630" s="3"/>
      <c r="P630" s="3"/>
      <c r="Q630" s="3"/>
      <c r="R630" s="3"/>
      <c r="S630" s="3"/>
      <c r="T630" s="3"/>
      <c r="U630" s="3"/>
      <c r="V630" s="3"/>
      <c r="W630" s="3"/>
    </row>
    <row r="631" spans="1:23" ht="14">
      <c r="A631" s="3"/>
      <c r="B631" s="3"/>
      <c r="C631" s="3"/>
      <c r="D631" s="3"/>
      <c r="E631" s="3"/>
      <c r="F631" s="3"/>
      <c r="G631" s="3"/>
      <c r="H631" s="3"/>
      <c r="I631" s="3"/>
      <c r="J631" s="3"/>
      <c r="K631" s="3"/>
      <c r="L631" s="3"/>
      <c r="M631" s="3"/>
      <c r="N631" s="3"/>
      <c r="O631" s="3"/>
      <c r="P631" s="3"/>
      <c r="Q631" s="3"/>
      <c r="R631" s="3"/>
      <c r="S631" s="3"/>
      <c r="T631" s="3"/>
      <c r="U631" s="3"/>
      <c r="V631" s="3"/>
      <c r="W631" s="3"/>
    </row>
    <row r="632" spans="1:23" ht="14">
      <c r="A632" s="3"/>
      <c r="B632" s="3"/>
      <c r="C632" s="3"/>
      <c r="D632" s="3"/>
      <c r="E632" s="3"/>
      <c r="F632" s="3"/>
      <c r="G632" s="3"/>
      <c r="H632" s="3"/>
      <c r="I632" s="3"/>
      <c r="J632" s="3"/>
      <c r="K632" s="3"/>
      <c r="L632" s="3"/>
      <c r="M632" s="3"/>
      <c r="N632" s="3"/>
      <c r="O632" s="3"/>
      <c r="P632" s="3"/>
      <c r="Q632" s="3"/>
      <c r="R632" s="3"/>
      <c r="S632" s="3"/>
      <c r="T632" s="3"/>
      <c r="U632" s="3"/>
      <c r="V632" s="3"/>
      <c r="W632" s="3"/>
    </row>
    <row r="633" spans="1:23" ht="14">
      <c r="A633" s="3"/>
      <c r="B633" s="3"/>
      <c r="C633" s="3"/>
      <c r="D633" s="3"/>
      <c r="E633" s="3"/>
      <c r="F633" s="3"/>
      <c r="G633" s="3"/>
      <c r="H633" s="3"/>
      <c r="I633" s="3"/>
      <c r="J633" s="3"/>
      <c r="K633" s="3"/>
      <c r="L633" s="3"/>
      <c r="M633" s="3"/>
      <c r="N633" s="3"/>
      <c r="O633" s="3"/>
      <c r="P633" s="3"/>
      <c r="Q633" s="3"/>
      <c r="R633" s="3"/>
      <c r="S633" s="3"/>
      <c r="T633" s="3"/>
      <c r="U633" s="3"/>
      <c r="V633" s="3"/>
      <c r="W633" s="3"/>
    </row>
    <row r="634" spans="1:23" ht="14">
      <c r="A634" s="3"/>
      <c r="B634" s="3"/>
      <c r="C634" s="3"/>
      <c r="D634" s="3"/>
      <c r="E634" s="3"/>
      <c r="F634" s="3"/>
      <c r="G634" s="3"/>
      <c r="H634" s="3"/>
      <c r="I634" s="3"/>
      <c r="J634" s="3"/>
      <c r="K634" s="3"/>
      <c r="L634" s="3"/>
      <c r="M634" s="3"/>
      <c r="N634" s="3"/>
      <c r="O634" s="3"/>
      <c r="P634" s="3"/>
      <c r="Q634" s="3"/>
      <c r="R634" s="3"/>
      <c r="S634" s="3"/>
      <c r="T634" s="3"/>
      <c r="U634" s="3"/>
      <c r="V634" s="3"/>
      <c r="W634" s="3"/>
    </row>
    <row r="635" spans="1:23" ht="14">
      <c r="A635" s="3"/>
      <c r="B635" s="3"/>
      <c r="C635" s="3"/>
      <c r="D635" s="3"/>
      <c r="E635" s="3"/>
      <c r="F635" s="3"/>
      <c r="G635" s="3"/>
      <c r="H635" s="3"/>
      <c r="I635" s="3"/>
      <c r="J635" s="3"/>
      <c r="K635" s="3"/>
      <c r="L635" s="3"/>
      <c r="M635" s="3"/>
      <c r="N635" s="3"/>
      <c r="O635" s="3"/>
      <c r="P635" s="3"/>
      <c r="Q635" s="3"/>
      <c r="R635" s="3"/>
      <c r="S635" s="3"/>
      <c r="T635" s="3"/>
      <c r="U635" s="3"/>
      <c r="V635" s="3"/>
      <c r="W635" s="3"/>
    </row>
    <row r="636" spans="1:23" ht="14">
      <c r="A636" s="3"/>
      <c r="B636" s="3"/>
      <c r="C636" s="3"/>
      <c r="D636" s="3"/>
      <c r="E636" s="3"/>
      <c r="F636" s="3"/>
      <c r="G636" s="3"/>
      <c r="H636" s="3"/>
      <c r="I636" s="3"/>
      <c r="J636" s="3"/>
      <c r="K636" s="3"/>
      <c r="L636" s="3"/>
      <c r="M636" s="3"/>
      <c r="N636" s="3"/>
      <c r="O636" s="3"/>
      <c r="P636" s="3"/>
      <c r="Q636" s="3"/>
      <c r="R636" s="3"/>
      <c r="S636" s="3"/>
      <c r="T636" s="3"/>
      <c r="U636" s="3"/>
      <c r="V636" s="3"/>
      <c r="W636" s="3"/>
    </row>
    <row r="637" spans="1:23" ht="14">
      <c r="A637" s="3"/>
      <c r="B637" s="3"/>
      <c r="C637" s="3"/>
      <c r="D637" s="3"/>
      <c r="E637" s="3"/>
      <c r="F637" s="3"/>
      <c r="G637" s="3"/>
      <c r="H637" s="3"/>
      <c r="I637" s="3"/>
      <c r="J637" s="3"/>
      <c r="K637" s="3"/>
      <c r="L637" s="3"/>
      <c r="M637" s="3"/>
      <c r="N637" s="3"/>
      <c r="O637" s="3"/>
      <c r="P637" s="3"/>
      <c r="Q637" s="3"/>
      <c r="R637" s="3"/>
      <c r="S637" s="3"/>
      <c r="T637" s="3"/>
      <c r="U637" s="3"/>
      <c r="V637" s="3"/>
      <c r="W637" s="3"/>
    </row>
    <row r="638" spans="1:23" ht="14">
      <c r="A638" s="3"/>
      <c r="B638" s="3"/>
      <c r="C638" s="3"/>
      <c r="D638" s="3"/>
      <c r="E638" s="3"/>
      <c r="F638" s="3"/>
      <c r="G638" s="3"/>
      <c r="H638" s="3"/>
      <c r="I638" s="3"/>
      <c r="J638" s="3"/>
      <c r="K638" s="3"/>
      <c r="L638" s="3"/>
      <c r="M638" s="3"/>
      <c r="N638" s="3"/>
      <c r="O638" s="3"/>
      <c r="P638" s="3"/>
      <c r="Q638" s="3"/>
      <c r="R638" s="3"/>
      <c r="S638" s="3"/>
      <c r="T638" s="3"/>
      <c r="U638" s="3"/>
      <c r="V638" s="3"/>
      <c r="W638" s="3"/>
    </row>
    <row r="639" spans="1:23" ht="14">
      <c r="A639" s="3"/>
      <c r="B639" s="3"/>
      <c r="C639" s="3"/>
      <c r="D639" s="3"/>
      <c r="E639" s="3"/>
      <c r="F639" s="3"/>
      <c r="G639" s="3"/>
      <c r="H639" s="3"/>
      <c r="I639" s="3"/>
      <c r="J639" s="3"/>
      <c r="K639" s="3"/>
      <c r="L639" s="3"/>
      <c r="M639" s="3"/>
      <c r="N639" s="3"/>
      <c r="O639" s="3"/>
      <c r="P639" s="3"/>
      <c r="Q639" s="3"/>
      <c r="R639" s="3"/>
      <c r="S639" s="3"/>
      <c r="T639" s="3"/>
      <c r="U639" s="3"/>
      <c r="V639" s="3"/>
      <c r="W639" s="3"/>
    </row>
    <row r="640" spans="1:23" ht="14">
      <c r="A640" s="3"/>
      <c r="B640" s="3"/>
      <c r="C640" s="3"/>
      <c r="D640" s="3"/>
      <c r="E640" s="3"/>
      <c r="F640" s="3"/>
      <c r="G640" s="3"/>
      <c r="H640" s="3"/>
      <c r="I640" s="3"/>
      <c r="J640" s="3"/>
      <c r="K640" s="3"/>
      <c r="L640" s="3"/>
      <c r="M640" s="3"/>
      <c r="N640" s="3"/>
      <c r="O640" s="3"/>
      <c r="P640" s="3"/>
      <c r="Q640" s="3"/>
      <c r="R640" s="3"/>
      <c r="S640" s="3"/>
      <c r="T640" s="3"/>
      <c r="U640" s="3"/>
      <c r="V640" s="3"/>
      <c r="W640" s="3"/>
    </row>
    <row r="641" spans="1:23" ht="14">
      <c r="A641" s="3"/>
      <c r="B641" s="3"/>
      <c r="C641" s="3"/>
      <c r="D641" s="3"/>
      <c r="E641" s="3"/>
      <c r="F641" s="3"/>
      <c r="G641" s="3"/>
      <c r="H641" s="3"/>
      <c r="I641" s="3"/>
      <c r="J641" s="3"/>
      <c r="K641" s="3"/>
      <c r="L641" s="3"/>
      <c r="M641" s="3"/>
      <c r="N641" s="3"/>
      <c r="O641" s="3"/>
      <c r="P641" s="3"/>
      <c r="Q641" s="3"/>
      <c r="R641" s="3"/>
      <c r="S641" s="3"/>
      <c r="T641" s="3"/>
      <c r="U641" s="3"/>
      <c r="V641" s="3"/>
      <c r="W641" s="3"/>
    </row>
    <row r="642" spans="1:23" ht="14">
      <c r="A642" s="3"/>
      <c r="B642" s="3"/>
      <c r="C642" s="3"/>
      <c r="D642" s="3"/>
      <c r="E642" s="3"/>
      <c r="F642" s="3"/>
      <c r="G642" s="3"/>
      <c r="H642" s="3"/>
      <c r="I642" s="3"/>
      <c r="J642" s="3"/>
      <c r="K642" s="3"/>
      <c r="L642" s="3"/>
      <c r="M642" s="3"/>
      <c r="N642" s="3"/>
      <c r="O642" s="3"/>
      <c r="P642" s="3"/>
      <c r="Q642" s="3"/>
      <c r="R642" s="3"/>
      <c r="S642" s="3"/>
      <c r="T642" s="3"/>
      <c r="U642" s="3"/>
      <c r="V642" s="3"/>
      <c r="W642" s="3"/>
    </row>
    <row r="643" spans="1:23" ht="14">
      <c r="A643" s="3"/>
      <c r="B643" s="3"/>
      <c r="C643" s="3"/>
      <c r="D643" s="3"/>
      <c r="E643" s="3"/>
      <c r="F643" s="3"/>
      <c r="G643" s="3"/>
      <c r="H643" s="3"/>
      <c r="I643" s="3"/>
      <c r="J643" s="3"/>
      <c r="K643" s="3"/>
      <c r="L643" s="3"/>
      <c r="M643" s="3"/>
      <c r="N643" s="3"/>
      <c r="O643" s="3"/>
      <c r="P643" s="3"/>
      <c r="Q643" s="3"/>
      <c r="R643" s="3"/>
      <c r="S643" s="3"/>
      <c r="T643" s="3"/>
      <c r="U643" s="3"/>
      <c r="V643" s="3"/>
      <c r="W643" s="3"/>
    </row>
    <row r="644" spans="1:23" ht="14">
      <c r="A644" s="3"/>
      <c r="B644" s="3"/>
      <c r="C644" s="3"/>
      <c r="D644" s="3"/>
      <c r="E644" s="3"/>
      <c r="F644" s="3"/>
      <c r="G644" s="3"/>
      <c r="H644" s="3"/>
      <c r="I644" s="3"/>
      <c r="J644" s="3"/>
      <c r="K644" s="3"/>
      <c r="L644" s="3"/>
      <c r="M644" s="3"/>
      <c r="N644" s="3"/>
      <c r="O644" s="3"/>
      <c r="P644" s="3"/>
      <c r="Q644" s="3"/>
      <c r="R644" s="3"/>
      <c r="S644" s="3"/>
      <c r="T644" s="3"/>
      <c r="U644" s="3"/>
      <c r="V644" s="3"/>
      <c r="W644" s="3"/>
    </row>
    <row r="645" spans="1:23" ht="14">
      <c r="A645" s="3"/>
      <c r="B645" s="3"/>
      <c r="C645" s="3"/>
      <c r="D645" s="3"/>
      <c r="E645" s="3"/>
      <c r="F645" s="3"/>
      <c r="G645" s="3"/>
      <c r="H645" s="3"/>
      <c r="I645" s="3"/>
      <c r="J645" s="3"/>
      <c r="K645" s="3"/>
      <c r="L645" s="3"/>
      <c r="M645" s="3"/>
      <c r="N645" s="3"/>
      <c r="O645" s="3"/>
      <c r="P645" s="3"/>
      <c r="Q645" s="3"/>
      <c r="R645" s="3"/>
      <c r="S645" s="3"/>
      <c r="T645" s="3"/>
      <c r="U645" s="3"/>
      <c r="V645" s="3"/>
      <c r="W645" s="3"/>
    </row>
    <row r="646" spans="1:23" ht="14">
      <c r="A646" s="3"/>
      <c r="B646" s="3"/>
      <c r="C646" s="3"/>
      <c r="D646" s="3"/>
      <c r="E646" s="3"/>
      <c r="F646" s="3"/>
      <c r="G646" s="3"/>
      <c r="H646" s="3"/>
      <c r="I646" s="3"/>
      <c r="J646" s="3"/>
      <c r="K646" s="3"/>
      <c r="L646" s="3"/>
      <c r="M646" s="3"/>
      <c r="N646" s="3"/>
      <c r="O646" s="3"/>
      <c r="P646" s="3"/>
      <c r="Q646" s="3"/>
      <c r="R646" s="3"/>
      <c r="S646" s="3"/>
      <c r="T646" s="3"/>
      <c r="U646" s="3"/>
      <c r="V646" s="3"/>
      <c r="W646" s="3"/>
    </row>
    <row r="647" spans="1:23" ht="14">
      <c r="A647" s="3"/>
      <c r="B647" s="3"/>
      <c r="C647" s="3"/>
      <c r="D647" s="3"/>
      <c r="E647" s="3"/>
      <c r="F647" s="3"/>
      <c r="G647" s="3"/>
      <c r="H647" s="3"/>
      <c r="I647" s="3"/>
      <c r="J647" s="3"/>
      <c r="K647" s="3"/>
      <c r="L647" s="3"/>
      <c r="M647" s="3"/>
      <c r="N647" s="3"/>
      <c r="O647" s="3"/>
      <c r="P647" s="3"/>
      <c r="Q647" s="3"/>
      <c r="R647" s="3"/>
      <c r="S647" s="3"/>
      <c r="T647" s="3"/>
      <c r="U647" s="3"/>
      <c r="V647" s="3"/>
      <c r="W647" s="3"/>
    </row>
    <row r="648" spans="1:23" ht="14">
      <c r="A648" s="3"/>
      <c r="B648" s="3"/>
      <c r="C648" s="3"/>
      <c r="D648" s="3"/>
      <c r="E648" s="3"/>
      <c r="F648" s="3"/>
      <c r="G648" s="3"/>
      <c r="H648" s="3"/>
      <c r="I648" s="3"/>
      <c r="J648" s="3"/>
      <c r="K648" s="3"/>
      <c r="L648" s="3"/>
      <c r="M648" s="3"/>
      <c r="N648" s="3"/>
      <c r="O648" s="3"/>
      <c r="P648" s="3"/>
      <c r="Q648" s="3"/>
      <c r="R648" s="3"/>
      <c r="S648" s="3"/>
      <c r="T648" s="3"/>
      <c r="U648" s="3"/>
      <c r="V648" s="3"/>
      <c r="W648" s="3"/>
    </row>
    <row r="649" spans="1:23" ht="14">
      <c r="A649" s="3"/>
      <c r="B649" s="3"/>
      <c r="C649" s="3"/>
      <c r="D649" s="3"/>
      <c r="E649" s="3"/>
      <c r="F649" s="3"/>
      <c r="G649" s="3"/>
      <c r="H649" s="3"/>
      <c r="I649" s="3"/>
      <c r="J649" s="3"/>
      <c r="K649" s="3"/>
      <c r="L649" s="3"/>
      <c r="M649" s="3"/>
      <c r="N649" s="3"/>
      <c r="O649" s="3"/>
      <c r="P649" s="3"/>
      <c r="Q649" s="3"/>
      <c r="R649" s="3"/>
      <c r="S649" s="3"/>
      <c r="T649" s="3"/>
      <c r="U649" s="3"/>
      <c r="V649" s="3"/>
      <c r="W649" s="3"/>
    </row>
    <row r="650" spans="1:23" ht="14">
      <c r="A650" s="3"/>
      <c r="B650" s="3"/>
      <c r="C650" s="3"/>
      <c r="D650" s="3"/>
      <c r="E650" s="3"/>
      <c r="F650" s="3"/>
      <c r="G650" s="3"/>
      <c r="H650" s="3"/>
      <c r="I650" s="3"/>
      <c r="J650" s="3"/>
      <c r="K650" s="3"/>
      <c r="L650" s="3"/>
      <c r="M650" s="3"/>
      <c r="N650" s="3"/>
      <c r="O650" s="3"/>
      <c r="P650" s="3"/>
      <c r="Q650" s="3"/>
      <c r="R650" s="3"/>
      <c r="S650" s="3"/>
      <c r="T650" s="3"/>
      <c r="U650" s="3"/>
      <c r="V650" s="3"/>
      <c r="W650" s="3"/>
    </row>
    <row r="651" spans="1:23" ht="14">
      <c r="A651" s="3"/>
      <c r="B651" s="3"/>
      <c r="C651" s="3"/>
      <c r="D651" s="3"/>
      <c r="E651" s="3"/>
      <c r="F651" s="3"/>
      <c r="G651" s="3"/>
      <c r="H651" s="3"/>
      <c r="I651" s="3"/>
      <c r="J651" s="3"/>
      <c r="K651" s="3"/>
      <c r="L651" s="3"/>
      <c r="M651" s="3"/>
      <c r="N651" s="3"/>
      <c r="O651" s="3"/>
      <c r="P651" s="3"/>
      <c r="Q651" s="3"/>
      <c r="R651" s="3"/>
      <c r="S651" s="3"/>
      <c r="T651" s="3"/>
      <c r="U651" s="3"/>
      <c r="V651" s="3"/>
      <c r="W651" s="3"/>
    </row>
    <row r="652" spans="1:23" ht="14">
      <c r="A652" s="3"/>
      <c r="B652" s="3"/>
      <c r="C652" s="3"/>
      <c r="D652" s="3"/>
      <c r="E652" s="3"/>
      <c r="F652" s="3"/>
      <c r="G652" s="3"/>
      <c r="H652" s="3"/>
      <c r="I652" s="3"/>
      <c r="J652" s="3"/>
      <c r="K652" s="3"/>
      <c r="L652" s="3"/>
      <c r="M652" s="3"/>
      <c r="N652" s="3"/>
      <c r="O652" s="3"/>
      <c r="P652" s="3"/>
      <c r="Q652" s="3"/>
      <c r="R652" s="3"/>
      <c r="S652" s="3"/>
      <c r="T652" s="3"/>
      <c r="U652" s="3"/>
      <c r="V652" s="3"/>
      <c r="W652" s="3"/>
    </row>
    <row r="653" spans="1:23" ht="14">
      <c r="A653" s="3"/>
      <c r="B653" s="3"/>
      <c r="C653" s="3"/>
      <c r="D653" s="3"/>
      <c r="E653" s="3"/>
      <c r="F653" s="3"/>
      <c r="G653" s="3"/>
      <c r="H653" s="3"/>
      <c r="I653" s="3"/>
      <c r="J653" s="3"/>
      <c r="K653" s="3"/>
      <c r="L653" s="3"/>
      <c r="M653" s="3"/>
      <c r="N653" s="3"/>
      <c r="O653" s="3"/>
      <c r="P653" s="3"/>
      <c r="Q653" s="3"/>
      <c r="R653" s="3"/>
      <c r="S653" s="3"/>
      <c r="T653" s="3"/>
      <c r="U653" s="3"/>
      <c r="V653" s="3"/>
      <c r="W653" s="3"/>
    </row>
    <row r="654" spans="1:23" ht="14">
      <c r="A654" s="3"/>
      <c r="B654" s="3"/>
      <c r="C654" s="3"/>
      <c r="D654" s="3"/>
      <c r="E654" s="3"/>
      <c r="F654" s="3"/>
      <c r="G654" s="3"/>
      <c r="H654" s="3"/>
      <c r="I654" s="3"/>
      <c r="J654" s="3"/>
      <c r="K654" s="3"/>
      <c r="L654" s="3"/>
      <c r="M654" s="3"/>
      <c r="N654" s="3"/>
      <c r="O654" s="3"/>
      <c r="P654" s="3"/>
      <c r="Q654" s="3"/>
      <c r="R654" s="3"/>
      <c r="S654" s="3"/>
      <c r="T654" s="3"/>
      <c r="U654" s="3"/>
      <c r="V654" s="3"/>
      <c r="W654" s="3"/>
    </row>
    <row r="655" spans="1:23" ht="14">
      <c r="A655" s="3"/>
      <c r="B655" s="3"/>
      <c r="C655" s="3"/>
      <c r="D655" s="3"/>
      <c r="E655" s="3"/>
      <c r="F655" s="3"/>
      <c r="G655" s="3"/>
      <c r="H655" s="3"/>
      <c r="I655" s="3"/>
      <c r="J655" s="3"/>
      <c r="K655" s="3"/>
      <c r="L655" s="3"/>
      <c r="M655" s="3"/>
      <c r="N655" s="3"/>
      <c r="O655" s="3"/>
      <c r="P655" s="3"/>
      <c r="Q655" s="3"/>
      <c r="R655" s="3"/>
      <c r="S655" s="3"/>
      <c r="T655" s="3"/>
      <c r="U655" s="3"/>
      <c r="V655" s="3"/>
      <c r="W655" s="3"/>
    </row>
    <row r="656" spans="1:23" ht="14">
      <c r="A656" s="3"/>
      <c r="B656" s="3"/>
      <c r="C656" s="3"/>
      <c r="D656" s="3"/>
      <c r="E656" s="3"/>
      <c r="F656" s="3"/>
      <c r="G656" s="3"/>
      <c r="H656" s="3"/>
      <c r="I656" s="3"/>
      <c r="J656" s="3"/>
      <c r="K656" s="3"/>
      <c r="L656" s="3"/>
      <c r="M656" s="3"/>
      <c r="N656" s="3"/>
      <c r="O656" s="3"/>
      <c r="P656" s="3"/>
      <c r="Q656" s="3"/>
      <c r="R656" s="3"/>
      <c r="S656" s="3"/>
      <c r="T656" s="3"/>
      <c r="U656" s="3"/>
      <c r="V656" s="3"/>
      <c r="W656" s="3"/>
    </row>
    <row r="657" spans="1:23" ht="14">
      <c r="A657" s="3"/>
      <c r="B657" s="3"/>
      <c r="C657" s="3"/>
      <c r="D657" s="3"/>
      <c r="E657" s="3"/>
      <c r="F657" s="3"/>
      <c r="G657" s="3"/>
      <c r="H657" s="3"/>
      <c r="I657" s="3"/>
      <c r="J657" s="3"/>
      <c r="K657" s="3"/>
      <c r="L657" s="3"/>
      <c r="M657" s="3"/>
      <c r="N657" s="3"/>
      <c r="O657" s="3"/>
      <c r="P657" s="3"/>
      <c r="Q657" s="3"/>
      <c r="R657" s="3"/>
      <c r="S657" s="3"/>
      <c r="T657" s="3"/>
      <c r="U657" s="3"/>
      <c r="V657" s="3"/>
      <c r="W657" s="3"/>
    </row>
    <row r="658" spans="1:23" ht="14">
      <c r="A658" s="3"/>
      <c r="B658" s="3"/>
      <c r="C658" s="3"/>
      <c r="D658" s="3"/>
      <c r="E658" s="3"/>
      <c r="F658" s="3"/>
      <c r="G658" s="3"/>
      <c r="H658" s="3"/>
      <c r="I658" s="3"/>
      <c r="J658" s="3"/>
      <c r="K658" s="3"/>
      <c r="L658" s="3"/>
      <c r="M658" s="3"/>
      <c r="N658" s="3"/>
      <c r="O658" s="3"/>
      <c r="P658" s="3"/>
      <c r="Q658" s="3"/>
      <c r="R658" s="3"/>
      <c r="S658" s="3"/>
      <c r="T658" s="3"/>
      <c r="U658" s="3"/>
      <c r="V658" s="3"/>
      <c r="W658" s="3"/>
    </row>
    <row r="659" spans="1:23" ht="14">
      <c r="A659" s="3"/>
      <c r="B659" s="3"/>
      <c r="C659" s="3"/>
      <c r="D659" s="3"/>
      <c r="E659" s="3"/>
      <c r="F659" s="3"/>
      <c r="G659" s="3"/>
      <c r="H659" s="3"/>
      <c r="I659" s="3"/>
      <c r="J659" s="3"/>
      <c r="K659" s="3"/>
      <c r="L659" s="3"/>
      <c r="M659" s="3"/>
      <c r="N659" s="3"/>
      <c r="O659" s="3"/>
      <c r="P659" s="3"/>
      <c r="Q659" s="3"/>
      <c r="R659" s="3"/>
      <c r="S659" s="3"/>
      <c r="T659" s="3"/>
      <c r="U659" s="3"/>
      <c r="V659" s="3"/>
      <c r="W659" s="3"/>
    </row>
    <row r="660" spans="1:23" ht="14">
      <c r="A660" s="3"/>
      <c r="B660" s="3"/>
      <c r="C660" s="3"/>
      <c r="D660" s="3"/>
      <c r="E660" s="3"/>
      <c r="F660" s="3"/>
      <c r="G660" s="3"/>
      <c r="H660" s="3"/>
      <c r="I660" s="3"/>
      <c r="J660" s="3"/>
      <c r="K660" s="3"/>
      <c r="L660" s="3"/>
      <c r="M660" s="3"/>
      <c r="N660" s="3"/>
      <c r="O660" s="3"/>
      <c r="P660" s="3"/>
      <c r="Q660" s="3"/>
      <c r="R660" s="3"/>
      <c r="S660" s="3"/>
      <c r="T660" s="3"/>
      <c r="U660" s="3"/>
      <c r="V660" s="3"/>
      <c r="W660" s="3"/>
    </row>
    <row r="661" spans="1:23" ht="14">
      <c r="A661" s="3"/>
      <c r="B661" s="3"/>
      <c r="C661" s="3"/>
      <c r="D661" s="3"/>
      <c r="E661" s="3"/>
      <c r="F661" s="3"/>
      <c r="G661" s="3"/>
      <c r="H661" s="3"/>
      <c r="I661" s="3"/>
      <c r="J661" s="3"/>
      <c r="K661" s="3"/>
      <c r="L661" s="3"/>
      <c r="M661" s="3"/>
      <c r="N661" s="3"/>
      <c r="O661" s="3"/>
      <c r="P661" s="3"/>
      <c r="Q661" s="3"/>
      <c r="R661" s="3"/>
      <c r="S661" s="3"/>
      <c r="T661" s="3"/>
      <c r="U661" s="3"/>
      <c r="V661" s="3"/>
      <c r="W661" s="3"/>
    </row>
    <row r="662" spans="1:23" ht="14">
      <c r="A662" s="3"/>
      <c r="B662" s="3"/>
      <c r="C662" s="3"/>
      <c r="D662" s="3"/>
      <c r="E662" s="3"/>
      <c r="F662" s="3"/>
      <c r="G662" s="3"/>
      <c r="H662" s="3"/>
      <c r="I662" s="3"/>
      <c r="J662" s="3"/>
      <c r="K662" s="3"/>
      <c r="L662" s="3"/>
      <c r="M662" s="3"/>
      <c r="N662" s="3"/>
      <c r="O662" s="3"/>
      <c r="P662" s="3"/>
      <c r="Q662" s="3"/>
      <c r="R662" s="3"/>
      <c r="S662" s="3"/>
      <c r="T662" s="3"/>
      <c r="U662" s="3"/>
      <c r="V662" s="3"/>
      <c r="W662" s="3"/>
    </row>
    <row r="663" spans="1:23" ht="14">
      <c r="A663" s="3"/>
      <c r="B663" s="3"/>
      <c r="C663" s="3"/>
      <c r="D663" s="3"/>
      <c r="E663" s="3"/>
      <c r="F663" s="3"/>
      <c r="G663" s="3"/>
      <c r="H663" s="3"/>
      <c r="I663" s="3"/>
      <c r="J663" s="3"/>
      <c r="K663" s="3"/>
      <c r="L663" s="3"/>
      <c r="M663" s="3"/>
      <c r="N663" s="3"/>
      <c r="O663" s="3"/>
      <c r="P663" s="3"/>
      <c r="Q663" s="3"/>
      <c r="R663" s="3"/>
      <c r="S663" s="3"/>
      <c r="T663" s="3"/>
      <c r="U663" s="3"/>
      <c r="V663" s="3"/>
      <c r="W663" s="3"/>
    </row>
    <row r="664" spans="1:23" ht="14">
      <c r="A664" s="3"/>
      <c r="B664" s="3"/>
      <c r="C664" s="3"/>
      <c r="D664" s="3"/>
      <c r="E664" s="3"/>
      <c r="F664" s="3"/>
      <c r="G664" s="3"/>
      <c r="H664" s="3"/>
      <c r="I664" s="3"/>
      <c r="J664" s="3"/>
      <c r="K664" s="3"/>
      <c r="L664" s="3"/>
      <c r="M664" s="3"/>
      <c r="N664" s="3"/>
      <c r="O664" s="3"/>
      <c r="P664" s="3"/>
      <c r="Q664" s="3"/>
      <c r="R664" s="3"/>
      <c r="S664" s="3"/>
      <c r="T664" s="3"/>
      <c r="U664" s="3"/>
      <c r="V664" s="3"/>
      <c r="W664" s="3"/>
    </row>
    <row r="665" spans="1:23" ht="14">
      <c r="A665" s="3"/>
      <c r="B665" s="3"/>
      <c r="C665" s="3"/>
      <c r="D665" s="3"/>
      <c r="E665" s="3"/>
      <c r="F665" s="3"/>
      <c r="G665" s="3"/>
      <c r="H665" s="3"/>
      <c r="I665" s="3"/>
      <c r="J665" s="3"/>
      <c r="K665" s="3"/>
      <c r="L665" s="3"/>
      <c r="M665" s="3"/>
      <c r="N665" s="3"/>
      <c r="O665" s="3"/>
      <c r="P665" s="3"/>
      <c r="Q665" s="3"/>
      <c r="R665" s="3"/>
      <c r="S665" s="3"/>
      <c r="T665" s="3"/>
      <c r="U665" s="3"/>
      <c r="V665" s="3"/>
      <c r="W665" s="3"/>
    </row>
    <row r="666" spans="1:23" ht="14">
      <c r="A666" s="3"/>
      <c r="B666" s="3"/>
      <c r="C666" s="3"/>
      <c r="D666" s="3"/>
      <c r="E666" s="3"/>
      <c r="F666" s="3"/>
      <c r="G666" s="3"/>
      <c r="H666" s="3"/>
      <c r="I666" s="3"/>
      <c r="J666" s="3"/>
      <c r="K666" s="3"/>
      <c r="L666" s="3"/>
      <c r="M666" s="3"/>
      <c r="N666" s="3"/>
      <c r="O666" s="3"/>
      <c r="P666" s="3"/>
      <c r="Q666" s="3"/>
      <c r="R666" s="3"/>
      <c r="S666" s="3"/>
      <c r="T666" s="3"/>
      <c r="U666" s="3"/>
      <c r="V666" s="3"/>
      <c r="W666" s="3"/>
    </row>
    <row r="667" spans="1:23" ht="14">
      <c r="A667" s="3"/>
      <c r="B667" s="3"/>
      <c r="C667" s="3"/>
      <c r="D667" s="3"/>
      <c r="E667" s="3"/>
      <c r="F667" s="3"/>
      <c r="G667" s="3"/>
      <c r="H667" s="3"/>
      <c r="I667" s="3"/>
      <c r="J667" s="3"/>
      <c r="K667" s="3"/>
      <c r="L667" s="3"/>
      <c r="M667" s="3"/>
      <c r="N667" s="3"/>
      <c r="O667" s="3"/>
      <c r="P667" s="3"/>
      <c r="Q667" s="3"/>
      <c r="R667" s="3"/>
      <c r="S667" s="3"/>
      <c r="T667" s="3"/>
      <c r="U667" s="3"/>
      <c r="V667" s="3"/>
      <c r="W667" s="3"/>
    </row>
    <row r="668" spans="1:23" ht="14">
      <c r="A668" s="3"/>
      <c r="B668" s="3"/>
      <c r="C668" s="3"/>
      <c r="D668" s="3"/>
      <c r="E668" s="3"/>
      <c r="F668" s="3"/>
      <c r="G668" s="3"/>
      <c r="H668" s="3"/>
      <c r="I668" s="3"/>
      <c r="J668" s="3"/>
      <c r="K668" s="3"/>
      <c r="L668" s="3"/>
      <c r="M668" s="3"/>
      <c r="N668" s="3"/>
      <c r="O668" s="3"/>
      <c r="P668" s="3"/>
      <c r="Q668" s="3"/>
      <c r="R668" s="3"/>
      <c r="S668" s="3"/>
      <c r="T668" s="3"/>
      <c r="U668" s="3"/>
      <c r="V668" s="3"/>
      <c r="W668" s="3"/>
    </row>
    <row r="669" spans="1:23" ht="14">
      <c r="A669" s="3"/>
      <c r="B669" s="3"/>
      <c r="C669" s="3"/>
      <c r="D669" s="3"/>
      <c r="E669" s="3"/>
      <c r="F669" s="3"/>
      <c r="G669" s="3"/>
      <c r="H669" s="3"/>
      <c r="I669" s="3"/>
      <c r="J669" s="3"/>
      <c r="K669" s="3"/>
      <c r="L669" s="3"/>
      <c r="M669" s="3"/>
      <c r="N669" s="3"/>
      <c r="O669" s="3"/>
      <c r="P669" s="3"/>
      <c r="Q669" s="3"/>
      <c r="R669" s="3"/>
      <c r="S669" s="3"/>
      <c r="T669" s="3"/>
      <c r="U669" s="3"/>
      <c r="V669" s="3"/>
      <c r="W669" s="3"/>
    </row>
    <row r="670" spans="1:23" ht="14">
      <c r="A670" s="3"/>
      <c r="B670" s="3"/>
      <c r="C670" s="3"/>
      <c r="D670" s="3"/>
      <c r="E670" s="3"/>
      <c r="F670" s="3"/>
      <c r="G670" s="3"/>
      <c r="H670" s="3"/>
      <c r="I670" s="3"/>
      <c r="J670" s="3"/>
      <c r="K670" s="3"/>
      <c r="L670" s="3"/>
      <c r="M670" s="3"/>
      <c r="N670" s="3"/>
      <c r="O670" s="3"/>
      <c r="P670" s="3"/>
      <c r="Q670" s="3"/>
      <c r="R670" s="3"/>
      <c r="S670" s="3"/>
      <c r="T670" s="3"/>
      <c r="U670" s="3"/>
      <c r="V670" s="3"/>
      <c r="W670" s="3"/>
    </row>
    <row r="671" spans="1:23" ht="14">
      <c r="A671" s="3"/>
      <c r="B671" s="3"/>
      <c r="C671" s="3"/>
      <c r="D671" s="3"/>
      <c r="E671" s="3"/>
      <c r="F671" s="3"/>
      <c r="G671" s="3"/>
      <c r="H671" s="3"/>
      <c r="I671" s="3"/>
      <c r="J671" s="3"/>
      <c r="K671" s="3"/>
      <c r="L671" s="3"/>
      <c r="M671" s="3"/>
      <c r="N671" s="3"/>
      <c r="O671" s="3"/>
      <c r="P671" s="3"/>
      <c r="Q671" s="3"/>
      <c r="R671" s="3"/>
      <c r="S671" s="3"/>
      <c r="T671" s="3"/>
      <c r="U671" s="3"/>
      <c r="V671" s="3"/>
      <c r="W671" s="3"/>
    </row>
    <row r="672" spans="1:23" ht="14">
      <c r="A672" s="3"/>
      <c r="B672" s="3"/>
      <c r="C672" s="3"/>
      <c r="D672" s="3"/>
      <c r="E672" s="3"/>
      <c r="F672" s="3"/>
      <c r="G672" s="3"/>
      <c r="H672" s="3"/>
      <c r="I672" s="3"/>
      <c r="J672" s="3"/>
      <c r="K672" s="3"/>
      <c r="L672" s="3"/>
      <c r="M672" s="3"/>
      <c r="N672" s="3"/>
      <c r="O672" s="3"/>
      <c r="P672" s="3"/>
      <c r="Q672" s="3"/>
      <c r="R672" s="3"/>
      <c r="S672" s="3"/>
      <c r="T672" s="3"/>
      <c r="U672" s="3"/>
      <c r="V672" s="3"/>
      <c r="W672" s="3"/>
    </row>
    <row r="673" spans="1:23" ht="14">
      <c r="A673" s="3"/>
      <c r="B673" s="3"/>
      <c r="C673" s="3"/>
      <c r="D673" s="3"/>
      <c r="E673" s="3"/>
      <c r="F673" s="3"/>
      <c r="G673" s="3"/>
      <c r="H673" s="3"/>
      <c r="I673" s="3"/>
      <c r="J673" s="3"/>
      <c r="K673" s="3"/>
      <c r="L673" s="3"/>
      <c r="M673" s="3"/>
      <c r="N673" s="3"/>
      <c r="O673" s="3"/>
      <c r="P673" s="3"/>
      <c r="Q673" s="3"/>
      <c r="R673" s="3"/>
      <c r="S673" s="3"/>
      <c r="T673" s="3"/>
      <c r="U673" s="3"/>
      <c r="V673" s="3"/>
      <c r="W673" s="3"/>
    </row>
    <row r="674" spans="1:23" ht="14">
      <c r="A674" s="3"/>
      <c r="B674" s="3"/>
      <c r="C674" s="3"/>
      <c r="D674" s="3"/>
      <c r="E674" s="3"/>
      <c r="F674" s="3"/>
      <c r="G674" s="3"/>
      <c r="H674" s="3"/>
      <c r="I674" s="3"/>
      <c r="J674" s="3"/>
      <c r="K674" s="3"/>
      <c r="L674" s="3"/>
      <c r="M674" s="3"/>
      <c r="N674" s="3"/>
      <c r="O674" s="3"/>
      <c r="P674" s="3"/>
      <c r="Q674" s="3"/>
      <c r="R674" s="3"/>
      <c r="S674" s="3"/>
      <c r="T674" s="3"/>
      <c r="U674" s="3"/>
      <c r="V674" s="3"/>
      <c r="W674" s="3"/>
    </row>
    <row r="675" spans="1:23" ht="14">
      <c r="A675" s="3"/>
      <c r="B675" s="3"/>
      <c r="C675" s="3"/>
      <c r="D675" s="3"/>
      <c r="E675" s="3"/>
      <c r="F675" s="3"/>
      <c r="G675" s="3"/>
      <c r="H675" s="3"/>
      <c r="I675" s="3"/>
      <c r="J675" s="3"/>
      <c r="K675" s="3"/>
      <c r="L675" s="3"/>
      <c r="M675" s="3"/>
      <c r="N675" s="3"/>
      <c r="O675" s="3"/>
      <c r="P675" s="3"/>
      <c r="Q675" s="3"/>
      <c r="R675" s="3"/>
      <c r="S675" s="3"/>
      <c r="T675" s="3"/>
      <c r="U675" s="3"/>
      <c r="V675" s="3"/>
      <c r="W675" s="3"/>
    </row>
    <row r="676" spans="1:23" ht="14">
      <c r="A676" s="3"/>
      <c r="B676" s="3"/>
      <c r="C676" s="3"/>
      <c r="D676" s="3"/>
      <c r="E676" s="3"/>
      <c r="F676" s="3"/>
      <c r="G676" s="3"/>
      <c r="H676" s="3"/>
      <c r="I676" s="3"/>
      <c r="J676" s="3"/>
      <c r="K676" s="3"/>
      <c r="L676" s="3"/>
      <c r="M676" s="3"/>
      <c r="N676" s="3"/>
      <c r="O676" s="3"/>
      <c r="P676" s="3"/>
      <c r="Q676" s="3"/>
      <c r="R676" s="3"/>
      <c r="S676" s="3"/>
      <c r="T676" s="3"/>
      <c r="U676" s="3"/>
      <c r="V676" s="3"/>
      <c r="W676" s="3"/>
    </row>
    <row r="677" spans="1:23" ht="14">
      <c r="A677" s="3"/>
      <c r="B677" s="3"/>
      <c r="C677" s="3"/>
      <c r="D677" s="3"/>
      <c r="E677" s="3"/>
      <c r="F677" s="3"/>
      <c r="G677" s="3"/>
      <c r="H677" s="3"/>
      <c r="I677" s="3"/>
      <c r="J677" s="3"/>
      <c r="K677" s="3"/>
      <c r="L677" s="3"/>
      <c r="M677" s="3"/>
      <c r="N677" s="3"/>
      <c r="O677" s="3"/>
      <c r="P677" s="3"/>
      <c r="Q677" s="3"/>
      <c r="R677" s="3"/>
      <c r="S677" s="3"/>
      <c r="T677" s="3"/>
      <c r="U677" s="3"/>
      <c r="V677" s="3"/>
      <c r="W677" s="3"/>
    </row>
    <row r="678" spans="1:23" ht="14">
      <c r="A678" s="3"/>
      <c r="B678" s="3"/>
      <c r="C678" s="3"/>
      <c r="D678" s="3"/>
      <c r="E678" s="3"/>
      <c r="F678" s="3"/>
      <c r="G678" s="3"/>
      <c r="H678" s="3"/>
      <c r="I678" s="3"/>
      <c r="J678" s="3"/>
      <c r="K678" s="3"/>
      <c r="L678" s="3"/>
      <c r="M678" s="3"/>
      <c r="N678" s="3"/>
      <c r="O678" s="3"/>
      <c r="P678" s="3"/>
      <c r="Q678" s="3"/>
      <c r="R678" s="3"/>
      <c r="S678" s="3"/>
      <c r="T678" s="3"/>
      <c r="U678" s="3"/>
      <c r="V678" s="3"/>
      <c r="W678" s="3"/>
    </row>
    <row r="679" spans="1:23" ht="14">
      <c r="A679" s="3"/>
      <c r="B679" s="3"/>
      <c r="C679" s="3"/>
      <c r="D679" s="3"/>
      <c r="E679" s="3"/>
      <c r="F679" s="3"/>
      <c r="G679" s="3"/>
      <c r="H679" s="3"/>
      <c r="I679" s="3"/>
      <c r="J679" s="3"/>
      <c r="K679" s="3"/>
      <c r="L679" s="3"/>
      <c r="M679" s="3"/>
      <c r="N679" s="3"/>
      <c r="O679" s="3"/>
      <c r="P679" s="3"/>
      <c r="Q679" s="3"/>
      <c r="R679" s="3"/>
      <c r="S679" s="3"/>
      <c r="T679" s="3"/>
      <c r="U679" s="3"/>
      <c r="V679" s="3"/>
      <c r="W679" s="3"/>
    </row>
    <row r="680" spans="1:23" ht="14">
      <c r="A680" s="3"/>
      <c r="B680" s="3"/>
      <c r="C680" s="3"/>
      <c r="D680" s="3"/>
      <c r="E680" s="3"/>
      <c r="F680" s="3"/>
      <c r="G680" s="3"/>
      <c r="H680" s="3"/>
      <c r="I680" s="3"/>
      <c r="J680" s="3"/>
      <c r="K680" s="3"/>
      <c r="L680" s="3"/>
      <c r="M680" s="3"/>
      <c r="N680" s="3"/>
      <c r="O680" s="3"/>
      <c r="P680" s="3"/>
      <c r="Q680" s="3"/>
      <c r="R680" s="3"/>
      <c r="S680" s="3"/>
      <c r="T680" s="3"/>
      <c r="U680" s="3"/>
      <c r="V680" s="3"/>
      <c r="W680" s="3"/>
    </row>
    <row r="681" spans="1:23" ht="14">
      <c r="A681" s="3"/>
      <c r="B681" s="3"/>
      <c r="C681" s="3"/>
      <c r="D681" s="3"/>
      <c r="E681" s="3"/>
      <c r="F681" s="3"/>
      <c r="G681" s="3"/>
      <c r="H681" s="3"/>
      <c r="I681" s="3"/>
      <c r="J681" s="3"/>
      <c r="K681" s="3"/>
      <c r="L681" s="3"/>
      <c r="M681" s="3"/>
      <c r="N681" s="3"/>
      <c r="O681" s="3"/>
      <c r="P681" s="3"/>
      <c r="Q681" s="3"/>
      <c r="R681" s="3"/>
      <c r="S681" s="3"/>
      <c r="T681" s="3"/>
      <c r="U681" s="3"/>
      <c r="V681" s="3"/>
      <c r="W681" s="3"/>
    </row>
    <row r="682" spans="1:23" ht="14">
      <c r="A682" s="3"/>
      <c r="B682" s="3"/>
      <c r="C682" s="3"/>
      <c r="D682" s="3"/>
      <c r="E682" s="3"/>
      <c r="F682" s="3"/>
      <c r="G682" s="3"/>
      <c r="H682" s="3"/>
      <c r="I682" s="3"/>
      <c r="J682" s="3"/>
      <c r="K682" s="3"/>
      <c r="L682" s="3"/>
      <c r="M682" s="3"/>
      <c r="N682" s="3"/>
      <c r="O682" s="3"/>
      <c r="P682" s="3"/>
      <c r="Q682" s="3"/>
      <c r="R682" s="3"/>
      <c r="S682" s="3"/>
      <c r="T682" s="3"/>
      <c r="U682" s="3"/>
      <c r="V682" s="3"/>
      <c r="W682" s="3"/>
    </row>
    <row r="683" spans="1:23" ht="14">
      <c r="A683" s="3"/>
      <c r="B683" s="3"/>
      <c r="C683" s="3"/>
      <c r="D683" s="3"/>
      <c r="E683" s="3"/>
      <c r="F683" s="3"/>
      <c r="G683" s="3"/>
      <c r="H683" s="3"/>
      <c r="I683" s="3"/>
      <c r="J683" s="3"/>
      <c r="K683" s="3"/>
      <c r="L683" s="3"/>
      <c r="M683" s="3"/>
      <c r="N683" s="3"/>
      <c r="O683" s="3"/>
      <c r="P683" s="3"/>
      <c r="Q683" s="3"/>
      <c r="R683" s="3"/>
      <c r="S683" s="3"/>
      <c r="T683" s="3"/>
      <c r="U683" s="3"/>
      <c r="V683" s="3"/>
      <c r="W683" s="3"/>
    </row>
    <row r="684" spans="1:23" ht="14">
      <c r="A684" s="3"/>
      <c r="B684" s="3"/>
      <c r="C684" s="3"/>
      <c r="D684" s="3"/>
      <c r="E684" s="3"/>
      <c r="F684" s="3"/>
      <c r="G684" s="3"/>
      <c r="H684" s="3"/>
      <c r="I684" s="3"/>
      <c r="J684" s="3"/>
      <c r="K684" s="3"/>
      <c r="L684" s="3"/>
      <c r="M684" s="3"/>
      <c r="N684" s="3"/>
      <c r="O684" s="3"/>
      <c r="P684" s="3"/>
      <c r="Q684" s="3"/>
      <c r="R684" s="3"/>
      <c r="S684" s="3"/>
      <c r="T684" s="3"/>
      <c r="U684" s="3"/>
      <c r="V684" s="3"/>
      <c r="W684" s="3"/>
    </row>
    <row r="685" spans="1:23" ht="14">
      <c r="A685" s="3"/>
      <c r="B685" s="3"/>
      <c r="C685" s="3"/>
      <c r="D685" s="3"/>
      <c r="E685" s="3"/>
      <c r="F685" s="3"/>
      <c r="G685" s="3"/>
      <c r="H685" s="3"/>
      <c r="I685" s="3"/>
      <c r="J685" s="3"/>
      <c r="K685" s="3"/>
      <c r="L685" s="3"/>
      <c r="M685" s="3"/>
      <c r="N685" s="3"/>
      <c r="O685" s="3"/>
      <c r="P685" s="3"/>
      <c r="Q685" s="3"/>
      <c r="R685" s="3"/>
      <c r="S685" s="3"/>
      <c r="T685" s="3"/>
      <c r="U685" s="3"/>
      <c r="V685" s="3"/>
      <c r="W685" s="3"/>
    </row>
    <row r="686" spans="1:23" ht="14">
      <c r="A686" s="3"/>
      <c r="B686" s="3"/>
      <c r="C686" s="3"/>
      <c r="D686" s="3"/>
      <c r="E686" s="3"/>
      <c r="F686" s="3"/>
      <c r="G686" s="3"/>
      <c r="H686" s="3"/>
      <c r="I686" s="3"/>
      <c r="J686" s="3"/>
      <c r="K686" s="3"/>
      <c r="L686" s="3"/>
      <c r="M686" s="3"/>
      <c r="N686" s="3"/>
      <c r="O686" s="3"/>
      <c r="P686" s="3"/>
      <c r="Q686" s="3"/>
      <c r="R686" s="3"/>
      <c r="S686" s="3"/>
      <c r="T686" s="3"/>
      <c r="U686" s="3"/>
      <c r="V686" s="3"/>
      <c r="W686" s="3"/>
    </row>
    <row r="687" spans="1:23" ht="14">
      <c r="A687" s="3"/>
      <c r="B687" s="3"/>
      <c r="C687" s="3"/>
      <c r="D687" s="3"/>
      <c r="E687" s="3"/>
      <c r="F687" s="3"/>
      <c r="G687" s="3"/>
      <c r="H687" s="3"/>
      <c r="I687" s="3"/>
      <c r="J687" s="3"/>
      <c r="K687" s="3"/>
      <c r="L687" s="3"/>
      <c r="M687" s="3"/>
      <c r="N687" s="3"/>
      <c r="O687" s="3"/>
      <c r="P687" s="3"/>
      <c r="Q687" s="3"/>
      <c r="R687" s="3"/>
      <c r="S687" s="3"/>
      <c r="T687" s="3"/>
      <c r="U687" s="3"/>
      <c r="V687" s="3"/>
      <c r="W687" s="3"/>
    </row>
    <row r="688" spans="1:23" ht="14">
      <c r="A688" s="3"/>
      <c r="B688" s="3"/>
      <c r="C688" s="3"/>
      <c r="D688" s="3"/>
      <c r="E688" s="3"/>
      <c r="F688" s="3"/>
      <c r="G688" s="3"/>
      <c r="H688" s="3"/>
      <c r="I688" s="3"/>
      <c r="J688" s="3"/>
      <c r="K688" s="3"/>
      <c r="L688" s="3"/>
      <c r="M688" s="3"/>
      <c r="N688" s="3"/>
      <c r="O688" s="3"/>
      <c r="P688" s="3"/>
      <c r="Q688" s="3"/>
      <c r="R688" s="3"/>
      <c r="S688" s="3"/>
      <c r="T688" s="3"/>
      <c r="U688" s="3"/>
      <c r="V688" s="3"/>
      <c r="W688" s="3"/>
    </row>
    <row r="689" spans="1:23" ht="14">
      <c r="A689" s="3"/>
      <c r="B689" s="3"/>
      <c r="C689" s="3"/>
      <c r="D689" s="3"/>
      <c r="E689" s="3"/>
      <c r="F689" s="3"/>
      <c r="G689" s="3"/>
      <c r="H689" s="3"/>
      <c r="I689" s="3"/>
      <c r="J689" s="3"/>
      <c r="K689" s="3"/>
      <c r="L689" s="3"/>
      <c r="M689" s="3"/>
      <c r="N689" s="3"/>
      <c r="O689" s="3"/>
      <c r="P689" s="3"/>
      <c r="Q689" s="3"/>
      <c r="R689" s="3"/>
      <c r="S689" s="3"/>
      <c r="T689" s="3"/>
      <c r="U689" s="3"/>
      <c r="V689" s="3"/>
      <c r="W689" s="3"/>
    </row>
    <row r="690" spans="1:23" ht="14">
      <c r="A690" s="3"/>
      <c r="B690" s="3"/>
      <c r="C690" s="3"/>
      <c r="D690" s="3"/>
      <c r="E690" s="3"/>
      <c r="F690" s="3"/>
      <c r="G690" s="3"/>
      <c r="H690" s="3"/>
      <c r="I690" s="3"/>
      <c r="J690" s="3"/>
      <c r="K690" s="3"/>
      <c r="L690" s="3"/>
      <c r="M690" s="3"/>
      <c r="N690" s="3"/>
      <c r="O690" s="3"/>
      <c r="P690" s="3"/>
      <c r="Q690" s="3"/>
      <c r="R690" s="3"/>
      <c r="S690" s="3"/>
      <c r="T690" s="3"/>
      <c r="U690" s="3"/>
      <c r="V690" s="3"/>
      <c r="W690" s="3"/>
    </row>
    <row r="691" spans="1:23" ht="14">
      <c r="A691" s="3"/>
      <c r="B691" s="3"/>
      <c r="C691" s="3"/>
      <c r="D691" s="3"/>
      <c r="E691" s="3"/>
      <c r="F691" s="3"/>
      <c r="G691" s="3"/>
      <c r="H691" s="3"/>
      <c r="I691" s="3"/>
      <c r="J691" s="3"/>
      <c r="K691" s="3"/>
      <c r="L691" s="3"/>
      <c r="M691" s="3"/>
      <c r="N691" s="3"/>
      <c r="O691" s="3"/>
      <c r="P691" s="3"/>
      <c r="Q691" s="3"/>
      <c r="R691" s="3"/>
      <c r="S691" s="3"/>
      <c r="T691" s="3"/>
      <c r="U691" s="3"/>
      <c r="V691" s="3"/>
      <c r="W691" s="3"/>
    </row>
    <row r="692" spans="1:23" ht="14">
      <c r="A692" s="3"/>
      <c r="B692" s="3"/>
      <c r="C692" s="3"/>
      <c r="D692" s="3"/>
      <c r="E692" s="3"/>
      <c r="F692" s="3"/>
      <c r="G692" s="3"/>
      <c r="H692" s="3"/>
      <c r="I692" s="3"/>
      <c r="J692" s="3"/>
      <c r="K692" s="3"/>
      <c r="L692" s="3"/>
      <c r="M692" s="3"/>
      <c r="N692" s="3"/>
      <c r="O692" s="3"/>
      <c r="P692" s="3"/>
      <c r="Q692" s="3"/>
      <c r="R692" s="3"/>
      <c r="S692" s="3"/>
      <c r="T692" s="3"/>
      <c r="U692" s="3"/>
      <c r="V692" s="3"/>
      <c r="W692" s="3"/>
    </row>
    <row r="693" spans="1:23" ht="14">
      <c r="A693" s="3"/>
      <c r="B693" s="3"/>
      <c r="C693" s="3"/>
      <c r="D693" s="3"/>
      <c r="E693" s="3"/>
      <c r="F693" s="3"/>
      <c r="G693" s="3"/>
      <c r="H693" s="3"/>
      <c r="I693" s="3"/>
      <c r="J693" s="3"/>
      <c r="K693" s="3"/>
      <c r="L693" s="3"/>
      <c r="M693" s="3"/>
      <c r="N693" s="3"/>
      <c r="O693" s="3"/>
      <c r="P693" s="3"/>
      <c r="Q693" s="3"/>
      <c r="R693" s="3"/>
      <c r="S693" s="3"/>
      <c r="T693" s="3"/>
      <c r="U693" s="3"/>
      <c r="V693" s="3"/>
      <c r="W693" s="3"/>
    </row>
    <row r="694" spans="1:23" ht="14">
      <c r="A694" s="3"/>
      <c r="B694" s="3"/>
      <c r="C694" s="3"/>
      <c r="D694" s="3"/>
      <c r="E694" s="3"/>
      <c r="F694" s="3"/>
      <c r="G694" s="3"/>
      <c r="H694" s="3"/>
      <c r="I694" s="3"/>
      <c r="J694" s="3"/>
      <c r="K694" s="3"/>
      <c r="L694" s="3"/>
      <c r="M694" s="3"/>
      <c r="N694" s="3"/>
      <c r="O694" s="3"/>
      <c r="P694" s="3"/>
      <c r="Q694" s="3"/>
      <c r="R694" s="3"/>
      <c r="S694" s="3"/>
      <c r="T694" s="3"/>
      <c r="U694" s="3"/>
      <c r="V694" s="3"/>
      <c r="W694" s="3"/>
    </row>
    <row r="695" spans="1:23" ht="14">
      <c r="A695" s="3"/>
      <c r="B695" s="3"/>
      <c r="C695" s="3"/>
      <c r="D695" s="3"/>
      <c r="E695" s="3"/>
      <c r="F695" s="3"/>
      <c r="G695" s="3"/>
      <c r="H695" s="3"/>
      <c r="I695" s="3"/>
      <c r="J695" s="3"/>
      <c r="K695" s="3"/>
      <c r="L695" s="3"/>
      <c r="M695" s="3"/>
      <c r="N695" s="3"/>
      <c r="O695" s="3"/>
      <c r="P695" s="3"/>
      <c r="Q695" s="3"/>
      <c r="R695" s="3"/>
      <c r="S695" s="3"/>
      <c r="T695" s="3"/>
      <c r="U695" s="3"/>
      <c r="V695" s="3"/>
      <c r="W695" s="3"/>
    </row>
    <row r="696" spans="1:23" ht="14">
      <c r="A696" s="3"/>
      <c r="B696" s="3"/>
      <c r="C696" s="3"/>
      <c r="D696" s="3"/>
      <c r="E696" s="3"/>
      <c r="F696" s="3"/>
      <c r="G696" s="3"/>
      <c r="H696" s="3"/>
      <c r="I696" s="3"/>
      <c r="J696" s="3"/>
      <c r="K696" s="3"/>
      <c r="L696" s="3"/>
      <c r="M696" s="3"/>
      <c r="N696" s="3"/>
      <c r="O696" s="3"/>
      <c r="P696" s="3"/>
      <c r="Q696" s="3"/>
      <c r="R696" s="3"/>
      <c r="S696" s="3"/>
      <c r="T696" s="3"/>
      <c r="U696" s="3"/>
      <c r="V696" s="3"/>
      <c r="W696" s="3"/>
    </row>
    <row r="697" spans="1:23" ht="14">
      <c r="A697" s="3"/>
      <c r="B697" s="3"/>
      <c r="C697" s="3"/>
      <c r="D697" s="3"/>
      <c r="E697" s="3"/>
      <c r="F697" s="3"/>
      <c r="G697" s="3"/>
      <c r="H697" s="3"/>
      <c r="I697" s="3"/>
      <c r="J697" s="3"/>
      <c r="K697" s="3"/>
      <c r="L697" s="3"/>
      <c r="M697" s="3"/>
      <c r="N697" s="3"/>
      <c r="O697" s="3"/>
      <c r="P697" s="3"/>
      <c r="Q697" s="3"/>
      <c r="R697" s="3"/>
      <c r="S697" s="3"/>
      <c r="T697" s="3"/>
      <c r="U697" s="3"/>
      <c r="V697" s="3"/>
      <c r="W697" s="3"/>
    </row>
    <row r="698" spans="1:23" ht="14">
      <c r="A698" s="3"/>
      <c r="B698" s="3"/>
      <c r="C698" s="3"/>
      <c r="D698" s="3"/>
      <c r="E698" s="3"/>
      <c r="F698" s="3"/>
      <c r="G698" s="3"/>
      <c r="H698" s="3"/>
      <c r="I698" s="3"/>
      <c r="J698" s="3"/>
      <c r="K698" s="3"/>
      <c r="L698" s="3"/>
      <c r="M698" s="3"/>
      <c r="N698" s="3"/>
      <c r="O698" s="3"/>
      <c r="P698" s="3"/>
      <c r="Q698" s="3"/>
      <c r="R698" s="3"/>
      <c r="S698" s="3"/>
      <c r="T698" s="3"/>
      <c r="U698" s="3"/>
      <c r="V698" s="3"/>
      <c r="W698" s="3"/>
    </row>
    <row r="699" spans="1:23" ht="14">
      <c r="A699" s="3"/>
      <c r="B699" s="3"/>
      <c r="C699" s="3"/>
      <c r="D699" s="3"/>
      <c r="E699" s="3"/>
      <c r="F699" s="3"/>
      <c r="G699" s="3"/>
      <c r="H699" s="3"/>
      <c r="I699" s="3"/>
      <c r="J699" s="3"/>
      <c r="K699" s="3"/>
      <c r="L699" s="3"/>
      <c r="M699" s="3"/>
      <c r="N699" s="3"/>
      <c r="O699" s="3"/>
      <c r="P699" s="3"/>
      <c r="Q699" s="3"/>
      <c r="R699" s="3"/>
      <c r="S699" s="3"/>
      <c r="T699" s="3"/>
      <c r="U699" s="3"/>
      <c r="V699" s="3"/>
      <c r="W699" s="3"/>
    </row>
    <row r="700" spans="1:23" ht="14">
      <c r="A700" s="3"/>
      <c r="B700" s="3"/>
      <c r="C700" s="3"/>
      <c r="D700" s="3"/>
      <c r="E700" s="3"/>
      <c r="F700" s="3"/>
      <c r="G700" s="3"/>
      <c r="H700" s="3"/>
      <c r="I700" s="3"/>
      <c r="J700" s="3"/>
      <c r="K700" s="3"/>
      <c r="L700" s="3"/>
      <c r="M700" s="3"/>
      <c r="N700" s="3"/>
      <c r="O700" s="3"/>
      <c r="P700" s="3"/>
      <c r="Q700" s="3"/>
      <c r="R700" s="3"/>
      <c r="S700" s="3"/>
      <c r="T700" s="3"/>
      <c r="U700" s="3"/>
      <c r="V700" s="3"/>
      <c r="W700" s="3"/>
    </row>
    <row r="701" spans="1:23" ht="14">
      <c r="A701" s="3"/>
      <c r="B701" s="3"/>
      <c r="C701" s="3"/>
      <c r="D701" s="3"/>
      <c r="E701" s="3"/>
      <c r="F701" s="3"/>
      <c r="G701" s="3"/>
      <c r="H701" s="3"/>
      <c r="I701" s="3"/>
      <c r="J701" s="3"/>
      <c r="K701" s="3"/>
      <c r="L701" s="3"/>
      <c r="M701" s="3"/>
      <c r="N701" s="3"/>
      <c r="O701" s="3"/>
      <c r="P701" s="3"/>
      <c r="Q701" s="3"/>
      <c r="R701" s="3"/>
      <c r="S701" s="3"/>
      <c r="T701" s="3"/>
      <c r="U701" s="3"/>
      <c r="V701" s="3"/>
      <c r="W701" s="3"/>
    </row>
    <row r="702" spans="1:23" ht="14">
      <c r="A702" s="3"/>
      <c r="B702" s="3"/>
      <c r="C702" s="3"/>
      <c r="D702" s="3"/>
      <c r="E702" s="3"/>
      <c r="F702" s="3"/>
      <c r="G702" s="3"/>
      <c r="H702" s="3"/>
      <c r="I702" s="3"/>
      <c r="J702" s="3"/>
      <c r="K702" s="3"/>
      <c r="L702" s="3"/>
      <c r="M702" s="3"/>
      <c r="N702" s="3"/>
      <c r="O702" s="3"/>
      <c r="P702" s="3"/>
      <c r="Q702" s="3"/>
      <c r="R702" s="3"/>
      <c r="S702" s="3"/>
      <c r="T702" s="3"/>
      <c r="U702" s="3"/>
      <c r="V702" s="3"/>
      <c r="W702" s="3"/>
    </row>
    <row r="703" spans="1:23" ht="14">
      <c r="A703" s="3"/>
      <c r="B703" s="3"/>
      <c r="C703" s="3"/>
      <c r="D703" s="3"/>
      <c r="E703" s="3"/>
      <c r="F703" s="3"/>
      <c r="G703" s="3"/>
      <c r="H703" s="3"/>
      <c r="I703" s="3"/>
      <c r="J703" s="3"/>
      <c r="K703" s="3"/>
      <c r="L703" s="3"/>
      <c r="M703" s="3"/>
      <c r="N703" s="3"/>
      <c r="O703" s="3"/>
      <c r="P703" s="3"/>
      <c r="Q703" s="3"/>
      <c r="R703" s="3"/>
      <c r="S703" s="3"/>
      <c r="T703" s="3"/>
      <c r="U703" s="3"/>
      <c r="V703" s="3"/>
      <c r="W703" s="3"/>
    </row>
    <row r="704" spans="1:23" ht="14">
      <c r="A704" s="3"/>
      <c r="B704" s="3"/>
      <c r="C704" s="3"/>
      <c r="D704" s="3"/>
      <c r="E704" s="3"/>
      <c r="F704" s="3"/>
      <c r="G704" s="3"/>
      <c r="H704" s="3"/>
      <c r="I704" s="3"/>
      <c r="J704" s="3"/>
      <c r="K704" s="3"/>
      <c r="L704" s="3"/>
      <c r="M704" s="3"/>
      <c r="N704" s="3"/>
      <c r="O704" s="3"/>
      <c r="P704" s="3"/>
      <c r="Q704" s="3"/>
      <c r="R704" s="3"/>
      <c r="S704" s="3"/>
      <c r="T704" s="3"/>
      <c r="U704" s="3"/>
      <c r="V704" s="3"/>
      <c r="W704" s="3"/>
    </row>
    <row r="705" spans="1:23" ht="14">
      <c r="A705" s="3"/>
      <c r="B705" s="3"/>
      <c r="C705" s="3"/>
      <c r="D705" s="3"/>
      <c r="E705" s="3"/>
      <c r="F705" s="3"/>
      <c r="G705" s="3"/>
      <c r="H705" s="3"/>
      <c r="I705" s="3"/>
      <c r="J705" s="3"/>
      <c r="K705" s="3"/>
      <c r="L705" s="3"/>
      <c r="M705" s="3"/>
      <c r="N705" s="3"/>
      <c r="O705" s="3"/>
      <c r="P705" s="3"/>
      <c r="Q705" s="3"/>
      <c r="R705" s="3"/>
      <c r="S705" s="3"/>
      <c r="T705" s="3"/>
      <c r="U705" s="3"/>
      <c r="V705" s="3"/>
      <c r="W705" s="3"/>
    </row>
    <row r="706" spans="1:23" ht="14">
      <c r="A706" s="3"/>
      <c r="B706" s="3"/>
      <c r="C706" s="3"/>
      <c r="D706" s="3"/>
      <c r="E706" s="3"/>
      <c r="F706" s="3"/>
      <c r="G706" s="3"/>
      <c r="H706" s="3"/>
      <c r="I706" s="3"/>
      <c r="J706" s="3"/>
      <c r="K706" s="3"/>
      <c r="L706" s="3"/>
      <c r="M706" s="3"/>
      <c r="N706" s="3"/>
      <c r="O706" s="3"/>
      <c r="P706" s="3"/>
      <c r="Q706" s="3"/>
      <c r="R706" s="3"/>
      <c r="S706" s="3"/>
      <c r="T706" s="3"/>
      <c r="U706" s="3"/>
      <c r="V706" s="3"/>
      <c r="W706" s="3"/>
    </row>
    <row r="707" spans="1:23" ht="14">
      <c r="A707" s="3"/>
      <c r="B707" s="3"/>
      <c r="C707" s="3"/>
      <c r="D707" s="3"/>
      <c r="E707" s="3"/>
      <c r="F707" s="3"/>
      <c r="G707" s="3"/>
      <c r="H707" s="3"/>
      <c r="I707" s="3"/>
      <c r="J707" s="3"/>
      <c r="K707" s="3"/>
      <c r="L707" s="3"/>
      <c r="M707" s="3"/>
      <c r="N707" s="3"/>
      <c r="O707" s="3"/>
      <c r="P707" s="3"/>
      <c r="Q707" s="3"/>
      <c r="R707" s="3"/>
      <c r="S707" s="3"/>
      <c r="T707" s="3"/>
      <c r="U707" s="3"/>
      <c r="V707" s="3"/>
      <c r="W707" s="3"/>
    </row>
    <row r="708" spans="1:23" ht="14">
      <c r="A708" s="3"/>
      <c r="B708" s="3"/>
      <c r="C708" s="3"/>
      <c r="D708" s="3"/>
      <c r="E708" s="3"/>
      <c r="F708" s="3"/>
      <c r="G708" s="3"/>
      <c r="H708" s="3"/>
      <c r="I708" s="3"/>
      <c r="J708" s="3"/>
      <c r="K708" s="3"/>
      <c r="L708" s="3"/>
      <c r="M708" s="3"/>
      <c r="N708" s="3"/>
      <c r="O708" s="3"/>
      <c r="P708" s="3"/>
      <c r="Q708" s="3"/>
      <c r="R708" s="3"/>
      <c r="S708" s="3"/>
      <c r="T708" s="3"/>
      <c r="U708" s="3"/>
      <c r="V708" s="3"/>
      <c r="W708" s="3"/>
    </row>
    <row r="709" spans="1:23" ht="14">
      <c r="A709" s="3"/>
      <c r="B709" s="3"/>
      <c r="C709" s="3"/>
      <c r="D709" s="3"/>
      <c r="E709" s="3"/>
      <c r="F709" s="3"/>
      <c r="G709" s="3"/>
      <c r="H709" s="3"/>
      <c r="I709" s="3"/>
      <c r="J709" s="3"/>
      <c r="K709" s="3"/>
      <c r="L709" s="3"/>
      <c r="M709" s="3"/>
      <c r="N709" s="3"/>
      <c r="O709" s="3"/>
      <c r="P709" s="3"/>
      <c r="Q709" s="3"/>
      <c r="R709" s="3"/>
      <c r="S709" s="3"/>
      <c r="T709" s="3"/>
      <c r="U709" s="3"/>
      <c r="V709" s="3"/>
      <c r="W709" s="3"/>
    </row>
    <row r="710" spans="1:23" ht="14">
      <c r="A710" s="3"/>
      <c r="B710" s="3"/>
      <c r="C710" s="3"/>
      <c r="D710" s="3"/>
      <c r="E710" s="3"/>
      <c r="F710" s="3"/>
      <c r="G710" s="3"/>
      <c r="H710" s="3"/>
      <c r="I710" s="3"/>
      <c r="J710" s="3"/>
      <c r="K710" s="3"/>
      <c r="L710" s="3"/>
      <c r="M710" s="3"/>
      <c r="N710" s="3"/>
      <c r="O710" s="3"/>
      <c r="P710" s="3"/>
      <c r="Q710" s="3"/>
      <c r="R710" s="3"/>
      <c r="S710" s="3"/>
      <c r="T710" s="3"/>
      <c r="U710" s="3"/>
      <c r="V710" s="3"/>
      <c r="W710" s="3"/>
    </row>
    <row r="711" spans="1:23" ht="14">
      <c r="A711" s="3"/>
      <c r="B711" s="3"/>
      <c r="C711" s="3"/>
      <c r="D711" s="3"/>
      <c r="E711" s="3"/>
      <c r="F711" s="3"/>
      <c r="G711" s="3"/>
      <c r="H711" s="3"/>
      <c r="I711" s="3"/>
      <c r="J711" s="3"/>
      <c r="K711" s="3"/>
      <c r="L711" s="3"/>
      <c r="M711" s="3"/>
      <c r="N711" s="3"/>
      <c r="O711" s="3"/>
      <c r="P711" s="3"/>
      <c r="Q711" s="3"/>
      <c r="R711" s="3"/>
      <c r="S711" s="3"/>
      <c r="T711" s="3"/>
      <c r="U711" s="3"/>
      <c r="V711" s="3"/>
      <c r="W711" s="3"/>
    </row>
    <row r="712" spans="1:23" ht="14">
      <c r="A712" s="3"/>
      <c r="B712" s="3"/>
      <c r="C712" s="3"/>
      <c r="D712" s="3"/>
      <c r="E712" s="3"/>
      <c r="F712" s="3"/>
      <c r="G712" s="3"/>
      <c r="H712" s="3"/>
      <c r="I712" s="3"/>
      <c r="J712" s="3"/>
      <c r="K712" s="3"/>
      <c r="L712" s="3"/>
      <c r="M712" s="3"/>
      <c r="N712" s="3"/>
      <c r="O712" s="3"/>
      <c r="P712" s="3"/>
      <c r="Q712" s="3"/>
      <c r="R712" s="3"/>
      <c r="S712" s="3"/>
      <c r="T712" s="3"/>
      <c r="U712" s="3"/>
      <c r="V712" s="3"/>
      <c r="W712" s="3"/>
    </row>
    <row r="713" spans="1:23" ht="14">
      <c r="A713" s="3"/>
      <c r="B713" s="3"/>
      <c r="C713" s="3"/>
      <c r="D713" s="3"/>
      <c r="E713" s="3"/>
      <c r="F713" s="3"/>
      <c r="G713" s="3"/>
      <c r="H713" s="3"/>
      <c r="I713" s="3"/>
      <c r="J713" s="3"/>
      <c r="K713" s="3"/>
      <c r="L713" s="3"/>
      <c r="M713" s="3"/>
      <c r="N713" s="3"/>
      <c r="O713" s="3"/>
      <c r="P713" s="3"/>
      <c r="Q713" s="3"/>
      <c r="R713" s="3"/>
      <c r="S713" s="3"/>
      <c r="T713" s="3"/>
      <c r="U713" s="3"/>
      <c r="V713" s="3"/>
      <c r="W713" s="3"/>
    </row>
    <row r="714" spans="1:23" ht="14">
      <c r="A714" s="3"/>
      <c r="B714" s="3"/>
      <c r="C714" s="3"/>
      <c r="D714" s="3"/>
      <c r="E714" s="3"/>
      <c r="F714" s="3"/>
      <c r="G714" s="3"/>
      <c r="H714" s="3"/>
      <c r="I714" s="3"/>
      <c r="J714" s="3"/>
      <c r="K714" s="3"/>
      <c r="L714" s="3"/>
      <c r="M714" s="3"/>
      <c r="N714" s="3"/>
      <c r="O714" s="3"/>
      <c r="P714" s="3"/>
      <c r="Q714" s="3"/>
      <c r="R714" s="3"/>
      <c r="S714" s="3"/>
      <c r="T714" s="3"/>
      <c r="U714" s="3"/>
      <c r="V714" s="3"/>
      <c r="W714" s="3"/>
    </row>
    <row r="715" spans="1:23" ht="14">
      <c r="A715" s="3"/>
      <c r="B715" s="3"/>
      <c r="C715" s="3"/>
      <c r="D715" s="3"/>
      <c r="E715" s="3"/>
      <c r="F715" s="3"/>
      <c r="G715" s="3"/>
      <c r="H715" s="3"/>
      <c r="I715" s="3"/>
      <c r="J715" s="3"/>
      <c r="K715" s="3"/>
      <c r="L715" s="3"/>
      <c r="M715" s="3"/>
      <c r="N715" s="3"/>
      <c r="O715" s="3"/>
      <c r="P715" s="3"/>
      <c r="Q715" s="3"/>
      <c r="R715" s="3"/>
      <c r="S715" s="3"/>
      <c r="T715" s="3"/>
      <c r="U715" s="3"/>
      <c r="V715" s="3"/>
      <c r="W715" s="3"/>
    </row>
    <row r="716" spans="1:23" ht="14">
      <c r="A716" s="3"/>
      <c r="B716" s="3"/>
      <c r="C716" s="3"/>
      <c r="D716" s="3"/>
      <c r="E716" s="3"/>
      <c r="F716" s="3"/>
      <c r="G716" s="3"/>
      <c r="H716" s="3"/>
      <c r="I716" s="3"/>
      <c r="J716" s="3"/>
      <c r="K716" s="3"/>
      <c r="L716" s="3"/>
      <c r="M716" s="3"/>
      <c r="N716" s="3"/>
      <c r="O716" s="3"/>
      <c r="P716" s="3"/>
      <c r="Q716" s="3"/>
      <c r="R716" s="3"/>
      <c r="S716" s="3"/>
      <c r="T716" s="3"/>
      <c r="U716" s="3"/>
      <c r="V716" s="3"/>
      <c r="W716" s="3"/>
    </row>
    <row r="717" spans="1:23" ht="14">
      <c r="A717" s="3"/>
      <c r="B717" s="3"/>
      <c r="C717" s="3"/>
      <c r="D717" s="3"/>
      <c r="E717" s="3"/>
      <c r="F717" s="3"/>
      <c r="G717" s="3"/>
      <c r="H717" s="3"/>
      <c r="I717" s="3"/>
      <c r="J717" s="3"/>
      <c r="K717" s="3"/>
      <c r="L717" s="3"/>
      <c r="M717" s="3"/>
      <c r="N717" s="3"/>
      <c r="O717" s="3"/>
      <c r="P717" s="3"/>
      <c r="Q717" s="3"/>
      <c r="R717" s="3"/>
      <c r="S717" s="3"/>
      <c r="T717" s="3"/>
      <c r="U717" s="3"/>
      <c r="V717" s="3"/>
      <c r="W717" s="3"/>
    </row>
    <row r="718" spans="1:23" ht="14">
      <c r="A718" s="3"/>
      <c r="B718" s="3"/>
      <c r="C718" s="3"/>
      <c r="D718" s="3"/>
      <c r="E718" s="3"/>
      <c r="F718" s="3"/>
      <c r="G718" s="3"/>
      <c r="H718" s="3"/>
      <c r="I718" s="3"/>
      <c r="J718" s="3"/>
      <c r="K718" s="3"/>
      <c r="L718" s="3"/>
      <c r="M718" s="3"/>
      <c r="N718" s="3"/>
      <c r="O718" s="3"/>
      <c r="P718" s="3"/>
      <c r="Q718" s="3"/>
      <c r="R718" s="3"/>
      <c r="S718" s="3"/>
      <c r="T718" s="3"/>
      <c r="U718" s="3"/>
      <c r="V718" s="3"/>
      <c r="W718" s="3"/>
    </row>
    <row r="719" spans="1:23" ht="14">
      <c r="A719" s="3"/>
      <c r="B719" s="3"/>
      <c r="C719" s="3"/>
      <c r="D719" s="3"/>
      <c r="E719" s="3"/>
      <c r="F719" s="3"/>
      <c r="G719" s="3"/>
      <c r="H719" s="3"/>
      <c r="I719" s="3"/>
      <c r="J719" s="3"/>
      <c r="K719" s="3"/>
      <c r="L719" s="3"/>
      <c r="M719" s="3"/>
      <c r="N719" s="3"/>
      <c r="O719" s="3"/>
      <c r="P719" s="3"/>
      <c r="Q719" s="3"/>
      <c r="R719" s="3"/>
      <c r="S719" s="3"/>
      <c r="T719" s="3"/>
      <c r="U719" s="3"/>
      <c r="V719" s="3"/>
      <c r="W719" s="3"/>
    </row>
    <row r="720" spans="1:23" ht="14">
      <c r="A720" s="3"/>
      <c r="B720" s="3"/>
      <c r="C720" s="3"/>
      <c r="D720" s="3"/>
      <c r="E720" s="3"/>
      <c r="F720" s="3"/>
      <c r="G720" s="3"/>
      <c r="H720" s="3"/>
      <c r="I720" s="3"/>
      <c r="J720" s="3"/>
      <c r="K720" s="3"/>
      <c r="L720" s="3"/>
      <c r="M720" s="3"/>
      <c r="N720" s="3"/>
      <c r="O720" s="3"/>
      <c r="P720" s="3"/>
      <c r="Q720" s="3"/>
      <c r="R720" s="3"/>
      <c r="S720" s="3"/>
      <c r="T720" s="3"/>
      <c r="U720" s="3"/>
      <c r="V720" s="3"/>
      <c r="W720" s="3"/>
    </row>
    <row r="721" spans="1:23" ht="14">
      <c r="A721" s="3"/>
      <c r="B721" s="3"/>
      <c r="C721" s="3"/>
      <c r="D721" s="3"/>
      <c r="E721" s="3"/>
      <c r="F721" s="3"/>
      <c r="G721" s="3"/>
      <c r="H721" s="3"/>
      <c r="I721" s="3"/>
      <c r="J721" s="3"/>
      <c r="K721" s="3"/>
      <c r="L721" s="3"/>
      <c r="M721" s="3"/>
      <c r="N721" s="3"/>
      <c r="O721" s="3"/>
      <c r="P721" s="3"/>
      <c r="Q721" s="3"/>
      <c r="R721" s="3"/>
      <c r="S721" s="3"/>
      <c r="T721" s="3"/>
      <c r="U721" s="3"/>
      <c r="V721" s="3"/>
      <c r="W721" s="3"/>
    </row>
    <row r="722" spans="1:23" ht="14">
      <c r="A722" s="3"/>
      <c r="B722" s="3"/>
      <c r="C722" s="3"/>
      <c r="D722" s="3"/>
      <c r="E722" s="3"/>
      <c r="F722" s="3"/>
      <c r="G722" s="3"/>
      <c r="H722" s="3"/>
      <c r="I722" s="3"/>
      <c r="J722" s="3"/>
      <c r="K722" s="3"/>
      <c r="L722" s="3"/>
      <c r="M722" s="3"/>
      <c r="N722" s="3"/>
      <c r="O722" s="3"/>
      <c r="P722" s="3"/>
      <c r="Q722" s="3"/>
      <c r="R722" s="3"/>
      <c r="S722" s="3"/>
      <c r="T722" s="3"/>
      <c r="U722" s="3"/>
      <c r="V722" s="3"/>
      <c r="W722" s="3"/>
    </row>
    <row r="723" spans="1:23" ht="14">
      <c r="A723" s="3"/>
      <c r="B723" s="3"/>
      <c r="C723" s="3"/>
      <c r="D723" s="3"/>
      <c r="E723" s="3"/>
      <c r="F723" s="3"/>
      <c r="G723" s="3"/>
      <c r="H723" s="3"/>
      <c r="I723" s="3"/>
      <c r="J723" s="3"/>
      <c r="K723" s="3"/>
      <c r="L723" s="3"/>
      <c r="M723" s="3"/>
      <c r="N723" s="3"/>
      <c r="O723" s="3"/>
      <c r="P723" s="3"/>
      <c r="Q723" s="3"/>
      <c r="R723" s="3"/>
      <c r="S723" s="3"/>
      <c r="T723" s="3"/>
      <c r="U723" s="3"/>
      <c r="V723" s="3"/>
      <c r="W723" s="3"/>
    </row>
    <row r="724" spans="1:23" ht="14">
      <c r="A724" s="3"/>
      <c r="B724" s="3"/>
      <c r="C724" s="3"/>
      <c r="D724" s="3"/>
      <c r="E724" s="3"/>
      <c r="F724" s="3"/>
      <c r="G724" s="3"/>
      <c r="H724" s="3"/>
      <c r="I724" s="3"/>
      <c r="J724" s="3"/>
      <c r="K724" s="3"/>
      <c r="L724" s="3"/>
      <c r="M724" s="3"/>
      <c r="N724" s="3"/>
      <c r="O724" s="3"/>
      <c r="P724" s="3"/>
      <c r="Q724" s="3"/>
      <c r="R724" s="3"/>
      <c r="S724" s="3"/>
      <c r="T724" s="3"/>
      <c r="U724" s="3"/>
      <c r="V724" s="3"/>
      <c r="W724" s="3"/>
    </row>
    <row r="725" spans="1:23" ht="14">
      <c r="A725" s="3"/>
      <c r="B725" s="3"/>
      <c r="C725" s="3"/>
      <c r="D725" s="3"/>
      <c r="E725" s="3"/>
      <c r="F725" s="3"/>
      <c r="G725" s="3"/>
      <c r="H725" s="3"/>
      <c r="I725" s="3"/>
      <c r="J725" s="3"/>
      <c r="K725" s="3"/>
      <c r="L725" s="3"/>
      <c r="M725" s="3"/>
      <c r="N725" s="3"/>
      <c r="O725" s="3"/>
      <c r="P725" s="3"/>
      <c r="Q725" s="3"/>
      <c r="R725" s="3"/>
      <c r="S725" s="3"/>
      <c r="T725" s="3"/>
      <c r="U725" s="3"/>
      <c r="V725" s="3"/>
      <c r="W725" s="3"/>
    </row>
    <row r="726" spans="1:23" ht="14">
      <c r="A726" s="3"/>
      <c r="B726" s="3"/>
      <c r="C726" s="3"/>
      <c r="D726" s="3"/>
      <c r="E726" s="3"/>
      <c r="F726" s="3"/>
      <c r="G726" s="3"/>
      <c r="H726" s="3"/>
      <c r="I726" s="3"/>
      <c r="J726" s="3"/>
      <c r="K726" s="3"/>
      <c r="L726" s="3"/>
      <c r="M726" s="3"/>
      <c r="N726" s="3"/>
      <c r="O726" s="3"/>
      <c r="P726" s="3"/>
      <c r="Q726" s="3"/>
      <c r="R726" s="3"/>
      <c r="S726" s="3"/>
      <c r="T726" s="3"/>
      <c r="U726" s="3"/>
      <c r="V726" s="3"/>
      <c r="W726" s="3"/>
    </row>
    <row r="727" spans="1:23" ht="14">
      <c r="A727" s="3"/>
      <c r="B727" s="3"/>
      <c r="C727" s="3"/>
      <c r="D727" s="3"/>
      <c r="E727" s="3"/>
      <c r="F727" s="3"/>
      <c r="G727" s="3"/>
      <c r="H727" s="3"/>
      <c r="I727" s="3"/>
      <c r="J727" s="3"/>
      <c r="K727" s="3"/>
      <c r="L727" s="3"/>
      <c r="M727" s="3"/>
      <c r="N727" s="3"/>
      <c r="O727" s="3"/>
      <c r="P727" s="3"/>
      <c r="Q727" s="3"/>
      <c r="R727" s="3"/>
      <c r="S727" s="3"/>
      <c r="T727" s="3"/>
      <c r="U727" s="3"/>
      <c r="V727" s="3"/>
      <c r="W727" s="3"/>
    </row>
    <row r="728" spans="1:23" ht="14">
      <c r="A728" s="3"/>
      <c r="B728" s="3"/>
      <c r="C728" s="3"/>
      <c r="D728" s="3"/>
      <c r="E728" s="3"/>
      <c r="F728" s="3"/>
      <c r="G728" s="3"/>
      <c r="H728" s="3"/>
      <c r="I728" s="3"/>
      <c r="J728" s="3"/>
      <c r="K728" s="3"/>
      <c r="L728" s="3"/>
      <c r="M728" s="3"/>
      <c r="N728" s="3"/>
      <c r="O728" s="3"/>
      <c r="P728" s="3"/>
      <c r="Q728" s="3"/>
      <c r="R728" s="3"/>
      <c r="S728" s="3"/>
      <c r="T728" s="3"/>
      <c r="U728" s="3"/>
      <c r="V728" s="3"/>
      <c r="W728" s="3"/>
    </row>
    <row r="729" spans="1:23" ht="14">
      <c r="A729" s="3"/>
      <c r="B729" s="3"/>
      <c r="C729" s="3"/>
      <c r="D729" s="3"/>
      <c r="E729" s="3"/>
      <c r="F729" s="3"/>
      <c r="G729" s="3"/>
      <c r="H729" s="3"/>
      <c r="I729" s="3"/>
      <c r="J729" s="3"/>
      <c r="K729" s="3"/>
      <c r="L729" s="3"/>
      <c r="M729" s="3"/>
      <c r="N729" s="3"/>
      <c r="O729" s="3"/>
      <c r="P729" s="3"/>
      <c r="Q729" s="3"/>
      <c r="R729" s="3"/>
      <c r="S729" s="3"/>
      <c r="T729" s="3"/>
      <c r="U729" s="3"/>
      <c r="V729" s="3"/>
      <c r="W729" s="3"/>
    </row>
    <row r="730" spans="1:23" ht="14">
      <c r="A730" s="3"/>
      <c r="B730" s="3"/>
      <c r="C730" s="3"/>
      <c r="D730" s="3"/>
      <c r="E730" s="3"/>
      <c r="F730" s="3"/>
      <c r="G730" s="3"/>
      <c r="H730" s="3"/>
      <c r="I730" s="3"/>
      <c r="J730" s="3"/>
      <c r="K730" s="3"/>
      <c r="L730" s="3"/>
      <c r="M730" s="3"/>
      <c r="N730" s="3"/>
      <c r="O730" s="3"/>
      <c r="P730" s="3"/>
      <c r="Q730" s="3"/>
      <c r="R730" s="3"/>
      <c r="S730" s="3"/>
      <c r="T730" s="3"/>
      <c r="U730" s="3"/>
      <c r="V730" s="3"/>
      <c r="W730" s="3"/>
    </row>
    <row r="731" spans="1:23" ht="14">
      <c r="A731" s="3"/>
      <c r="B731" s="3"/>
      <c r="C731" s="3"/>
      <c r="D731" s="3"/>
      <c r="E731" s="3"/>
      <c r="F731" s="3"/>
      <c r="G731" s="3"/>
      <c r="H731" s="3"/>
      <c r="I731" s="3"/>
      <c r="J731" s="3"/>
      <c r="K731" s="3"/>
      <c r="L731" s="3"/>
      <c r="M731" s="3"/>
      <c r="N731" s="3"/>
      <c r="O731" s="3"/>
      <c r="P731" s="3"/>
      <c r="Q731" s="3"/>
      <c r="R731" s="3"/>
      <c r="S731" s="3"/>
      <c r="T731" s="3"/>
      <c r="U731" s="3"/>
      <c r="V731" s="3"/>
      <c r="W731" s="3"/>
    </row>
    <row r="732" spans="1:23" ht="14">
      <c r="A732" s="3"/>
      <c r="B732" s="3"/>
      <c r="C732" s="3"/>
      <c r="D732" s="3"/>
      <c r="E732" s="3"/>
      <c r="F732" s="3"/>
      <c r="G732" s="3"/>
      <c r="H732" s="3"/>
      <c r="I732" s="3"/>
      <c r="J732" s="3"/>
      <c r="K732" s="3"/>
      <c r="L732" s="3"/>
      <c r="M732" s="3"/>
      <c r="N732" s="3"/>
      <c r="O732" s="3"/>
      <c r="P732" s="3"/>
      <c r="Q732" s="3"/>
      <c r="R732" s="3"/>
      <c r="S732" s="3"/>
      <c r="T732" s="3"/>
      <c r="U732" s="3"/>
      <c r="V732" s="3"/>
      <c r="W732" s="3"/>
    </row>
    <row r="733" spans="1:23" ht="14">
      <c r="A733" s="3"/>
      <c r="B733" s="3"/>
      <c r="C733" s="3"/>
      <c r="D733" s="3"/>
      <c r="E733" s="3"/>
      <c r="F733" s="3"/>
      <c r="G733" s="3"/>
      <c r="H733" s="3"/>
      <c r="I733" s="3"/>
      <c r="J733" s="3"/>
      <c r="K733" s="3"/>
      <c r="L733" s="3"/>
      <c r="M733" s="3"/>
      <c r="N733" s="3"/>
      <c r="O733" s="3"/>
      <c r="P733" s="3"/>
      <c r="Q733" s="3"/>
      <c r="R733" s="3"/>
      <c r="S733" s="3"/>
      <c r="T733" s="3"/>
      <c r="U733" s="3"/>
      <c r="V733" s="3"/>
      <c r="W733" s="3"/>
    </row>
    <row r="734" spans="1:23" ht="14">
      <c r="A734" s="3"/>
      <c r="B734" s="3"/>
      <c r="C734" s="3"/>
      <c r="D734" s="3"/>
      <c r="E734" s="3"/>
      <c r="F734" s="3"/>
      <c r="G734" s="3"/>
      <c r="H734" s="3"/>
      <c r="I734" s="3"/>
      <c r="J734" s="3"/>
      <c r="K734" s="3"/>
      <c r="L734" s="3"/>
      <c r="M734" s="3"/>
      <c r="N734" s="3"/>
      <c r="O734" s="3"/>
      <c r="P734" s="3"/>
      <c r="Q734" s="3"/>
      <c r="R734" s="3"/>
      <c r="S734" s="3"/>
      <c r="T734" s="3"/>
      <c r="U734" s="3"/>
      <c r="V734" s="3"/>
      <c r="W734" s="3"/>
    </row>
    <row r="735" spans="1:23" ht="14">
      <c r="A735" s="3"/>
      <c r="B735" s="3"/>
      <c r="C735" s="3"/>
      <c r="D735" s="3"/>
      <c r="E735" s="3"/>
      <c r="F735" s="3"/>
      <c r="G735" s="3"/>
      <c r="H735" s="3"/>
      <c r="I735" s="3"/>
      <c r="J735" s="3"/>
      <c r="K735" s="3"/>
      <c r="L735" s="3"/>
      <c r="M735" s="3"/>
      <c r="N735" s="3"/>
      <c r="O735" s="3"/>
      <c r="P735" s="3"/>
      <c r="Q735" s="3"/>
      <c r="R735" s="3"/>
      <c r="S735" s="3"/>
      <c r="T735" s="3"/>
      <c r="U735" s="3"/>
      <c r="V735" s="3"/>
      <c r="W735" s="3"/>
    </row>
    <row r="736" spans="1:23" ht="14">
      <c r="A736" s="3"/>
      <c r="B736" s="3"/>
      <c r="C736" s="3"/>
      <c r="D736" s="3"/>
      <c r="E736" s="3"/>
      <c r="F736" s="3"/>
      <c r="G736" s="3"/>
      <c r="H736" s="3"/>
      <c r="I736" s="3"/>
      <c r="J736" s="3"/>
      <c r="K736" s="3"/>
      <c r="L736" s="3"/>
      <c r="M736" s="3"/>
      <c r="N736" s="3"/>
      <c r="O736" s="3"/>
      <c r="P736" s="3"/>
      <c r="Q736" s="3"/>
      <c r="R736" s="3"/>
      <c r="S736" s="3"/>
      <c r="T736" s="3"/>
      <c r="U736" s="3"/>
      <c r="V736" s="3"/>
      <c r="W736" s="3"/>
    </row>
    <row r="737" spans="1:23" ht="14">
      <c r="A737" s="3"/>
      <c r="B737" s="3"/>
      <c r="C737" s="3"/>
      <c r="D737" s="3"/>
      <c r="E737" s="3"/>
      <c r="F737" s="3"/>
      <c r="G737" s="3"/>
      <c r="H737" s="3"/>
      <c r="I737" s="3"/>
      <c r="J737" s="3"/>
      <c r="K737" s="3"/>
      <c r="L737" s="3"/>
      <c r="M737" s="3"/>
      <c r="N737" s="3"/>
      <c r="O737" s="3"/>
      <c r="P737" s="3"/>
      <c r="Q737" s="3"/>
      <c r="R737" s="3"/>
      <c r="S737" s="3"/>
      <c r="T737" s="3"/>
      <c r="U737" s="3"/>
      <c r="V737" s="3"/>
      <c r="W737" s="3"/>
    </row>
    <row r="738" spans="1:23" ht="14">
      <c r="A738" s="3"/>
      <c r="B738" s="3"/>
      <c r="C738" s="3"/>
      <c r="D738" s="3"/>
      <c r="E738" s="3"/>
      <c r="F738" s="3"/>
      <c r="G738" s="3"/>
      <c r="H738" s="3"/>
      <c r="I738" s="3"/>
      <c r="J738" s="3"/>
      <c r="K738" s="3"/>
      <c r="L738" s="3"/>
      <c r="M738" s="3"/>
      <c r="N738" s="3"/>
      <c r="O738" s="3"/>
      <c r="P738" s="3"/>
      <c r="Q738" s="3"/>
      <c r="R738" s="3"/>
      <c r="S738" s="3"/>
      <c r="T738" s="3"/>
      <c r="U738" s="3"/>
      <c r="V738" s="3"/>
      <c r="W738" s="3"/>
    </row>
    <row r="739" spans="1:23" ht="14">
      <c r="A739" s="3"/>
      <c r="B739" s="3"/>
      <c r="C739" s="3"/>
      <c r="D739" s="3"/>
      <c r="E739" s="3"/>
      <c r="F739" s="3"/>
      <c r="G739" s="3"/>
      <c r="H739" s="3"/>
      <c r="I739" s="3"/>
      <c r="J739" s="3"/>
      <c r="K739" s="3"/>
      <c r="L739" s="3"/>
      <c r="M739" s="3"/>
      <c r="N739" s="3"/>
      <c r="O739" s="3"/>
      <c r="P739" s="3"/>
      <c r="Q739" s="3"/>
      <c r="R739" s="3"/>
      <c r="S739" s="3"/>
      <c r="T739" s="3"/>
      <c r="U739" s="3"/>
      <c r="V739" s="3"/>
      <c r="W739" s="3"/>
    </row>
    <row r="740" spans="1:23" ht="14">
      <c r="A740" s="3"/>
      <c r="B740" s="3"/>
      <c r="C740" s="3"/>
      <c r="D740" s="3"/>
      <c r="E740" s="3"/>
      <c r="F740" s="3"/>
      <c r="G740" s="3"/>
      <c r="H740" s="3"/>
      <c r="I740" s="3"/>
      <c r="J740" s="3"/>
      <c r="K740" s="3"/>
      <c r="L740" s="3"/>
      <c r="M740" s="3"/>
      <c r="N740" s="3"/>
      <c r="O740" s="3"/>
      <c r="P740" s="3"/>
      <c r="Q740" s="3"/>
      <c r="R740" s="3"/>
      <c r="S740" s="3"/>
      <c r="T740" s="3"/>
      <c r="U740" s="3"/>
      <c r="V740" s="3"/>
      <c r="W740" s="3"/>
    </row>
    <row r="741" spans="1:23" ht="14">
      <c r="A741" s="3"/>
      <c r="B741" s="3"/>
      <c r="C741" s="3"/>
      <c r="D741" s="3"/>
      <c r="E741" s="3"/>
      <c r="F741" s="3"/>
      <c r="G741" s="3"/>
      <c r="H741" s="3"/>
      <c r="I741" s="3"/>
      <c r="J741" s="3"/>
      <c r="K741" s="3"/>
      <c r="L741" s="3"/>
      <c r="M741" s="3"/>
      <c r="N741" s="3"/>
      <c r="O741" s="3"/>
      <c r="P741" s="3"/>
      <c r="Q741" s="3"/>
      <c r="R741" s="3"/>
      <c r="S741" s="3"/>
      <c r="T741" s="3"/>
      <c r="U741" s="3"/>
      <c r="V741" s="3"/>
      <c r="W741" s="3"/>
    </row>
    <row r="742" spans="1:23" ht="14">
      <c r="A742" s="3"/>
      <c r="B742" s="3"/>
      <c r="C742" s="3"/>
      <c r="D742" s="3"/>
      <c r="E742" s="3"/>
      <c r="F742" s="3"/>
      <c r="G742" s="3"/>
      <c r="H742" s="3"/>
      <c r="I742" s="3"/>
      <c r="J742" s="3"/>
      <c r="K742" s="3"/>
      <c r="L742" s="3"/>
      <c r="M742" s="3"/>
      <c r="N742" s="3"/>
      <c r="O742" s="3"/>
      <c r="P742" s="3"/>
      <c r="Q742" s="3"/>
      <c r="R742" s="3"/>
      <c r="S742" s="3"/>
      <c r="T742" s="3"/>
      <c r="U742" s="3"/>
      <c r="V742" s="3"/>
      <c r="W742" s="3"/>
    </row>
    <row r="743" spans="1:23" ht="14">
      <c r="A743" s="3"/>
      <c r="B743" s="3"/>
      <c r="C743" s="3"/>
      <c r="D743" s="3"/>
      <c r="E743" s="3"/>
      <c r="F743" s="3"/>
      <c r="G743" s="3"/>
      <c r="H743" s="3"/>
      <c r="I743" s="3"/>
      <c r="J743" s="3"/>
      <c r="K743" s="3"/>
      <c r="L743" s="3"/>
      <c r="M743" s="3"/>
      <c r="N743" s="3"/>
      <c r="O743" s="3"/>
      <c r="P743" s="3"/>
      <c r="Q743" s="3"/>
      <c r="R743" s="3"/>
      <c r="S743" s="3"/>
      <c r="T743" s="3"/>
      <c r="U743" s="3"/>
      <c r="V743" s="3"/>
      <c r="W743" s="3"/>
    </row>
    <row r="744" spans="1:23" ht="14">
      <c r="A744" s="3"/>
      <c r="B744" s="3"/>
      <c r="C744" s="3"/>
      <c r="D744" s="3"/>
      <c r="E744" s="3"/>
      <c r="F744" s="3"/>
      <c r="G744" s="3"/>
      <c r="H744" s="3"/>
      <c r="I744" s="3"/>
      <c r="J744" s="3"/>
      <c r="K744" s="3"/>
      <c r="L744" s="3"/>
      <c r="M744" s="3"/>
      <c r="N744" s="3"/>
      <c r="O744" s="3"/>
      <c r="P744" s="3"/>
      <c r="Q744" s="3"/>
      <c r="R744" s="3"/>
      <c r="S744" s="3"/>
      <c r="T744" s="3"/>
      <c r="U744" s="3"/>
      <c r="V744" s="3"/>
      <c r="W744" s="3"/>
    </row>
    <row r="745" spans="1:23" ht="14">
      <c r="A745" s="3"/>
      <c r="B745" s="3"/>
      <c r="C745" s="3"/>
      <c r="D745" s="3"/>
      <c r="E745" s="3"/>
      <c r="F745" s="3"/>
      <c r="G745" s="3"/>
      <c r="H745" s="3"/>
      <c r="I745" s="3"/>
      <c r="J745" s="3"/>
      <c r="K745" s="3"/>
      <c r="L745" s="3"/>
      <c r="M745" s="3"/>
      <c r="N745" s="3"/>
      <c r="O745" s="3"/>
      <c r="P745" s="3"/>
      <c r="Q745" s="3"/>
      <c r="R745" s="3"/>
      <c r="S745" s="3"/>
      <c r="T745" s="3"/>
      <c r="U745" s="3"/>
      <c r="V745" s="3"/>
      <c r="W745" s="3"/>
    </row>
    <row r="746" spans="1:23" ht="14">
      <c r="A746" s="3"/>
      <c r="B746" s="3"/>
      <c r="C746" s="3"/>
      <c r="D746" s="3"/>
      <c r="E746" s="3"/>
      <c r="F746" s="3"/>
      <c r="G746" s="3"/>
      <c r="H746" s="3"/>
      <c r="I746" s="3"/>
      <c r="J746" s="3"/>
      <c r="K746" s="3"/>
      <c r="L746" s="3"/>
      <c r="M746" s="3"/>
      <c r="N746" s="3"/>
      <c r="O746" s="3"/>
      <c r="P746" s="3"/>
      <c r="Q746" s="3"/>
      <c r="R746" s="3"/>
      <c r="S746" s="3"/>
      <c r="T746" s="3"/>
      <c r="U746" s="3"/>
      <c r="V746" s="3"/>
      <c r="W746" s="3"/>
    </row>
    <row r="747" spans="1:23" ht="14">
      <c r="A747" s="3"/>
      <c r="B747" s="3"/>
      <c r="C747" s="3"/>
      <c r="D747" s="3"/>
      <c r="E747" s="3"/>
      <c r="F747" s="3"/>
      <c r="G747" s="3"/>
      <c r="H747" s="3"/>
      <c r="I747" s="3"/>
      <c r="J747" s="3"/>
      <c r="K747" s="3"/>
      <c r="L747" s="3"/>
      <c r="M747" s="3"/>
      <c r="N747" s="3"/>
      <c r="O747" s="3"/>
      <c r="P747" s="3"/>
      <c r="Q747" s="3"/>
      <c r="R747" s="3"/>
      <c r="S747" s="3"/>
      <c r="T747" s="3"/>
      <c r="U747" s="3"/>
      <c r="V747" s="3"/>
      <c r="W747" s="3"/>
    </row>
    <row r="748" spans="1:23" ht="14">
      <c r="A748" s="3"/>
      <c r="B748" s="3"/>
      <c r="C748" s="3"/>
      <c r="D748" s="3"/>
      <c r="E748" s="3"/>
      <c r="F748" s="3"/>
      <c r="G748" s="3"/>
      <c r="H748" s="3"/>
      <c r="I748" s="3"/>
      <c r="J748" s="3"/>
      <c r="K748" s="3"/>
      <c r="L748" s="3"/>
      <c r="M748" s="3"/>
      <c r="N748" s="3"/>
      <c r="O748" s="3"/>
      <c r="P748" s="3"/>
      <c r="Q748" s="3"/>
      <c r="R748" s="3"/>
      <c r="S748" s="3"/>
      <c r="T748" s="3"/>
      <c r="U748" s="3"/>
      <c r="V748" s="3"/>
      <c r="W748" s="3"/>
    </row>
    <row r="749" spans="1:23" ht="14">
      <c r="A749" s="3"/>
      <c r="B749" s="3"/>
      <c r="C749" s="3"/>
      <c r="D749" s="3"/>
      <c r="E749" s="3"/>
      <c r="F749" s="3"/>
      <c r="G749" s="3"/>
      <c r="H749" s="3"/>
      <c r="I749" s="3"/>
      <c r="J749" s="3"/>
      <c r="K749" s="3"/>
      <c r="L749" s="3"/>
      <c r="M749" s="3"/>
      <c r="N749" s="3"/>
      <c r="O749" s="3"/>
      <c r="P749" s="3"/>
      <c r="Q749" s="3"/>
      <c r="R749" s="3"/>
      <c r="S749" s="3"/>
      <c r="T749" s="3"/>
      <c r="U749" s="3"/>
      <c r="V749" s="3"/>
      <c r="W749" s="3"/>
    </row>
    <row r="750" spans="1:23" ht="14">
      <c r="A750" s="3"/>
      <c r="B750" s="3"/>
      <c r="C750" s="3"/>
      <c r="D750" s="3"/>
      <c r="E750" s="3"/>
      <c r="F750" s="3"/>
      <c r="G750" s="3"/>
      <c r="H750" s="3"/>
      <c r="I750" s="3"/>
      <c r="J750" s="3"/>
      <c r="K750" s="3"/>
      <c r="L750" s="3"/>
      <c r="M750" s="3"/>
      <c r="N750" s="3"/>
      <c r="O750" s="3"/>
      <c r="P750" s="3"/>
      <c r="Q750" s="3"/>
      <c r="R750" s="3"/>
      <c r="S750" s="3"/>
      <c r="T750" s="3"/>
      <c r="U750" s="3"/>
      <c r="V750" s="3"/>
      <c r="W750" s="3"/>
    </row>
    <row r="751" spans="1:23" ht="14">
      <c r="A751" s="3"/>
      <c r="B751" s="3"/>
      <c r="C751" s="3"/>
      <c r="D751" s="3"/>
      <c r="E751" s="3"/>
      <c r="F751" s="3"/>
      <c r="G751" s="3"/>
      <c r="H751" s="3"/>
      <c r="I751" s="3"/>
      <c r="J751" s="3"/>
      <c r="K751" s="3"/>
      <c r="L751" s="3"/>
      <c r="M751" s="3"/>
      <c r="N751" s="3"/>
      <c r="O751" s="3"/>
      <c r="P751" s="3"/>
      <c r="Q751" s="3"/>
      <c r="R751" s="3"/>
      <c r="S751" s="3"/>
      <c r="T751" s="3"/>
      <c r="U751" s="3"/>
      <c r="V751" s="3"/>
      <c r="W751" s="3"/>
    </row>
    <row r="752" spans="1:23" ht="14">
      <c r="A752" s="3"/>
      <c r="B752" s="3"/>
      <c r="C752" s="3"/>
      <c r="D752" s="3"/>
      <c r="E752" s="3"/>
      <c r="F752" s="3"/>
      <c r="G752" s="3"/>
      <c r="H752" s="3"/>
      <c r="I752" s="3"/>
      <c r="J752" s="3"/>
      <c r="K752" s="3"/>
      <c r="L752" s="3"/>
      <c r="M752" s="3"/>
      <c r="N752" s="3"/>
      <c r="O752" s="3"/>
      <c r="P752" s="3"/>
      <c r="Q752" s="3"/>
      <c r="R752" s="3"/>
      <c r="S752" s="3"/>
      <c r="T752" s="3"/>
      <c r="U752" s="3"/>
      <c r="V752" s="3"/>
      <c r="W752" s="3"/>
    </row>
    <row r="753" spans="1:23" ht="14">
      <c r="A753" s="3"/>
      <c r="B753" s="3"/>
      <c r="C753" s="3"/>
      <c r="D753" s="3"/>
      <c r="E753" s="3"/>
      <c r="F753" s="3"/>
      <c r="G753" s="3"/>
      <c r="H753" s="3"/>
      <c r="I753" s="3"/>
      <c r="J753" s="3"/>
      <c r="K753" s="3"/>
      <c r="L753" s="3"/>
      <c r="M753" s="3"/>
      <c r="N753" s="3"/>
      <c r="O753" s="3"/>
      <c r="P753" s="3"/>
      <c r="Q753" s="3"/>
      <c r="R753" s="3"/>
      <c r="S753" s="3"/>
      <c r="T753" s="3"/>
      <c r="U753" s="3"/>
      <c r="V753" s="3"/>
      <c r="W753" s="3"/>
    </row>
    <row r="754" spans="1:23" ht="14">
      <c r="A754" s="3"/>
      <c r="B754" s="3"/>
      <c r="C754" s="3"/>
      <c r="D754" s="3"/>
      <c r="E754" s="3"/>
      <c r="F754" s="3"/>
      <c r="G754" s="3"/>
      <c r="H754" s="3"/>
      <c r="I754" s="3"/>
      <c r="J754" s="3"/>
      <c r="K754" s="3"/>
      <c r="L754" s="3"/>
      <c r="M754" s="3"/>
      <c r="N754" s="3"/>
      <c r="O754" s="3"/>
      <c r="P754" s="3"/>
      <c r="Q754" s="3"/>
      <c r="R754" s="3"/>
      <c r="S754" s="3"/>
      <c r="T754" s="3"/>
      <c r="U754" s="3"/>
      <c r="V754" s="3"/>
      <c r="W754" s="3"/>
    </row>
    <row r="755" spans="1:23" ht="14">
      <c r="A755" s="3"/>
      <c r="B755" s="3"/>
      <c r="C755" s="3"/>
      <c r="D755" s="3"/>
      <c r="E755" s="3"/>
      <c r="F755" s="3"/>
      <c r="G755" s="3"/>
      <c r="H755" s="3"/>
      <c r="I755" s="3"/>
      <c r="J755" s="3"/>
      <c r="K755" s="3"/>
      <c r="L755" s="3"/>
      <c r="M755" s="3"/>
      <c r="N755" s="3"/>
      <c r="O755" s="3"/>
      <c r="P755" s="3"/>
      <c r="Q755" s="3"/>
      <c r="R755" s="3"/>
      <c r="S755" s="3"/>
      <c r="T755" s="3"/>
      <c r="U755" s="3"/>
      <c r="V755" s="3"/>
      <c r="W755" s="3"/>
    </row>
    <row r="756" spans="1:23" ht="14">
      <c r="A756" s="3"/>
      <c r="B756" s="3"/>
      <c r="C756" s="3"/>
      <c r="D756" s="3"/>
      <c r="E756" s="3"/>
      <c r="F756" s="3"/>
      <c r="G756" s="3"/>
      <c r="H756" s="3"/>
      <c r="I756" s="3"/>
      <c r="J756" s="3"/>
      <c r="K756" s="3"/>
      <c r="L756" s="3"/>
      <c r="M756" s="3"/>
      <c r="N756" s="3"/>
      <c r="O756" s="3"/>
      <c r="P756" s="3"/>
      <c r="Q756" s="3"/>
      <c r="R756" s="3"/>
      <c r="S756" s="3"/>
      <c r="T756" s="3"/>
      <c r="U756" s="3"/>
      <c r="V756" s="3"/>
      <c r="W756" s="3"/>
    </row>
    <row r="757" spans="1:23" ht="14">
      <c r="A757" s="3"/>
      <c r="B757" s="3"/>
      <c r="C757" s="3"/>
      <c r="D757" s="3"/>
      <c r="E757" s="3"/>
      <c r="F757" s="3"/>
      <c r="G757" s="3"/>
      <c r="H757" s="3"/>
      <c r="I757" s="3"/>
      <c r="J757" s="3"/>
      <c r="K757" s="3"/>
      <c r="L757" s="3"/>
      <c r="M757" s="3"/>
      <c r="N757" s="3"/>
      <c r="O757" s="3"/>
      <c r="P757" s="3"/>
      <c r="Q757" s="3"/>
      <c r="R757" s="3"/>
      <c r="S757" s="3"/>
      <c r="T757" s="3"/>
      <c r="U757" s="3"/>
      <c r="V757" s="3"/>
      <c r="W757" s="3"/>
    </row>
    <row r="758" spans="1:23" ht="14">
      <c r="A758" s="3"/>
      <c r="B758" s="3"/>
      <c r="C758" s="3"/>
      <c r="D758" s="3"/>
      <c r="E758" s="3"/>
      <c r="F758" s="3"/>
      <c r="G758" s="3"/>
      <c r="H758" s="3"/>
      <c r="I758" s="3"/>
      <c r="J758" s="3"/>
      <c r="K758" s="3"/>
      <c r="L758" s="3"/>
      <c r="M758" s="3"/>
      <c r="N758" s="3"/>
      <c r="O758" s="3"/>
      <c r="P758" s="3"/>
      <c r="Q758" s="3"/>
      <c r="R758" s="3"/>
      <c r="S758" s="3"/>
      <c r="T758" s="3"/>
      <c r="U758" s="3"/>
      <c r="V758" s="3"/>
      <c r="W758" s="3"/>
    </row>
    <row r="759" spans="1:23" ht="14">
      <c r="A759" s="3"/>
      <c r="B759" s="3"/>
      <c r="C759" s="3"/>
      <c r="D759" s="3"/>
      <c r="E759" s="3"/>
      <c r="F759" s="3"/>
      <c r="G759" s="3"/>
      <c r="H759" s="3"/>
      <c r="I759" s="3"/>
      <c r="J759" s="3"/>
      <c r="K759" s="3"/>
      <c r="L759" s="3"/>
      <c r="M759" s="3"/>
      <c r="N759" s="3"/>
      <c r="O759" s="3"/>
      <c r="P759" s="3"/>
      <c r="Q759" s="3"/>
      <c r="R759" s="3"/>
      <c r="S759" s="3"/>
      <c r="T759" s="3"/>
      <c r="U759" s="3"/>
      <c r="V759" s="3"/>
      <c r="W759" s="3"/>
    </row>
    <row r="760" spans="1:23" ht="14">
      <c r="A760" s="3"/>
      <c r="B760" s="3"/>
      <c r="C760" s="3"/>
      <c r="D760" s="3"/>
      <c r="E760" s="3"/>
      <c r="F760" s="3"/>
      <c r="G760" s="3"/>
      <c r="H760" s="3"/>
      <c r="I760" s="3"/>
      <c r="J760" s="3"/>
      <c r="K760" s="3"/>
      <c r="L760" s="3"/>
      <c r="M760" s="3"/>
      <c r="N760" s="3"/>
      <c r="O760" s="3"/>
      <c r="P760" s="3"/>
      <c r="Q760" s="3"/>
      <c r="R760" s="3"/>
      <c r="S760" s="3"/>
      <c r="T760" s="3"/>
      <c r="U760" s="3"/>
      <c r="V760" s="3"/>
      <c r="W760" s="3"/>
    </row>
    <row r="761" spans="1:23" ht="14">
      <c r="A761" s="3"/>
      <c r="B761" s="3"/>
      <c r="C761" s="3"/>
      <c r="D761" s="3"/>
      <c r="E761" s="3"/>
      <c r="F761" s="3"/>
      <c r="G761" s="3"/>
      <c r="H761" s="3"/>
      <c r="I761" s="3"/>
      <c r="J761" s="3"/>
      <c r="K761" s="3"/>
      <c r="L761" s="3"/>
      <c r="M761" s="3"/>
      <c r="N761" s="3"/>
      <c r="O761" s="3"/>
      <c r="P761" s="3"/>
      <c r="Q761" s="3"/>
      <c r="R761" s="3"/>
      <c r="S761" s="3"/>
      <c r="T761" s="3"/>
      <c r="U761" s="3"/>
      <c r="V761" s="3"/>
      <c r="W761" s="3"/>
    </row>
    <row r="762" spans="1:23" ht="14">
      <c r="A762" s="3"/>
      <c r="B762" s="3"/>
      <c r="C762" s="3"/>
      <c r="D762" s="3"/>
      <c r="E762" s="3"/>
      <c r="F762" s="3"/>
      <c r="G762" s="3"/>
      <c r="H762" s="3"/>
      <c r="I762" s="3"/>
      <c r="J762" s="3"/>
      <c r="K762" s="3"/>
      <c r="L762" s="3"/>
      <c r="M762" s="3"/>
      <c r="N762" s="3"/>
      <c r="O762" s="3"/>
      <c r="P762" s="3"/>
      <c r="Q762" s="3"/>
      <c r="R762" s="3"/>
      <c r="S762" s="3"/>
      <c r="T762" s="3"/>
      <c r="U762" s="3"/>
      <c r="V762" s="3"/>
      <c r="W762" s="3"/>
    </row>
    <row r="763" spans="1:23" ht="14">
      <c r="A763" s="3"/>
      <c r="B763" s="3"/>
      <c r="C763" s="3"/>
      <c r="D763" s="3"/>
      <c r="E763" s="3"/>
      <c r="F763" s="3"/>
      <c r="G763" s="3"/>
      <c r="H763" s="3"/>
      <c r="I763" s="3"/>
      <c r="J763" s="3"/>
      <c r="K763" s="3"/>
      <c r="L763" s="3"/>
      <c r="M763" s="3"/>
      <c r="N763" s="3"/>
      <c r="O763" s="3"/>
      <c r="P763" s="3"/>
      <c r="Q763" s="3"/>
      <c r="R763" s="3"/>
      <c r="S763" s="3"/>
      <c r="T763" s="3"/>
      <c r="U763" s="3"/>
      <c r="V763" s="3"/>
      <c r="W763" s="3"/>
    </row>
    <row r="764" spans="1:23" ht="14">
      <c r="A764" s="3"/>
      <c r="B764" s="3"/>
      <c r="C764" s="3"/>
      <c r="D764" s="3"/>
      <c r="E764" s="3"/>
      <c r="F764" s="3"/>
      <c r="G764" s="3"/>
      <c r="H764" s="3"/>
      <c r="I764" s="3"/>
      <c r="J764" s="3"/>
      <c r="K764" s="3"/>
      <c r="L764" s="3"/>
      <c r="M764" s="3"/>
      <c r="N764" s="3"/>
      <c r="O764" s="3"/>
      <c r="P764" s="3"/>
      <c r="Q764" s="3"/>
      <c r="R764" s="3"/>
      <c r="S764" s="3"/>
      <c r="T764" s="3"/>
      <c r="U764" s="3"/>
      <c r="V764" s="3"/>
      <c r="W764" s="3"/>
    </row>
    <row r="765" spans="1:23" ht="14">
      <c r="A765" s="3"/>
      <c r="B765" s="3"/>
      <c r="C765" s="3"/>
      <c r="D765" s="3"/>
      <c r="E765" s="3"/>
      <c r="F765" s="3"/>
      <c r="G765" s="3"/>
      <c r="H765" s="3"/>
      <c r="I765" s="3"/>
      <c r="J765" s="3"/>
      <c r="K765" s="3"/>
      <c r="L765" s="3"/>
      <c r="M765" s="3"/>
      <c r="N765" s="3"/>
      <c r="O765" s="3"/>
      <c r="P765" s="3"/>
      <c r="Q765" s="3"/>
      <c r="R765" s="3"/>
      <c r="S765" s="3"/>
      <c r="T765" s="3"/>
      <c r="U765" s="3"/>
      <c r="V765" s="3"/>
      <c r="W765" s="3"/>
    </row>
    <row r="766" spans="1:23" ht="14">
      <c r="A766" s="3"/>
      <c r="B766" s="3"/>
      <c r="C766" s="3"/>
      <c r="D766" s="3"/>
      <c r="E766" s="3"/>
      <c r="F766" s="3"/>
      <c r="G766" s="3"/>
      <c r="H766" s="3"/>
      <c r="I766" s="3"/>
      <c r="J766" s="3"/>
      <c r="K766" s="3"/>
      <c r="L766" s="3"/>
      <c r="M766" s="3"/>
      <c r="N766" s="3"/>
      <c r="O766" s="3"/>
      <c r="P766" s="3"/>
      <c r="Q766" s="3"/>
      <c r="R766" s="3"/>
      <c r="S766" s="3"/>
      <c r="T766" s="3"/>
      <c r="U766" s="3"/>
      <c r="V766" s="3"/>
      <c r="W766" s="3"/>
    </row>
    <row r="767" spans="1:23" ht="14">
      <c r="A767" s="3"/>
      <c r="B767" s="3"/>
      <c r="C767" s="3"/>
      <c r="D767" s="3"/>
      <c r="E767" s="3"/>
      <c r="F767" s="3"/>
      <c r="G767" s="3"/>
      <c r="H767" s="3"/>
      <c r="I767" s="3"/>
      <c r="J767" s="3"/>
      <c r="K767" s="3"/>
      <c r="L767" s="3"/>
      <c r="M767" s="3"/>
      <c r="N767" s="3"/>
      <c r="O767" s="3"/>
      <c r="P767" s="3"/>
      <c r="Q767" s="3"/>
      <c r="R767" s="3"/>
      <c r="S767" s="3"/>
      <c r="T767" s="3"/>
      <c r="U767" s="3"/>
      <c r="V767" s="3"/>
      <c r="W767" s="3"/>
    </row>
    <row r="768" spans="1:23" ht="14">
      <c r="A768" s="3"/>
      <c r="B768" s="3"/>
      <c r="C768" s="3"/>
      <c r="D768" s="3"/>
      <c r="E768" s="3"/>
      <c r="F768" s="3"/>
      <c r="G768" s="3"/>
      <c r="H768" s="3"/>
      <c r="I768" s="3"/>
      <c r="J768" s="3"/>
      <c r="K768" s="3"/>
      <c r="L768" s="3"/>
      <c r="M768" s="3"/>
      <c r="N768" s="3"/>
      <c r="O768" s="3"/>
      <c r="P768" s="3"/>
      <c r="Q768" s="3"/>
      <c r="R768" s="3"/>
      <c r="S768" s="3"/>
      <c r="T768" s="3"/>
      <c r="U768" s="3"/>
      <c r="V768" s="3"/>
      <c r="W768" s="3"/>
    </row>
    <row r="769" spans="1:23" ht="14">
      <c r="A769" s="3"/>
      <c r="B769" s="3"/>
      <c r="C769" s="3"/>
      <c r="D769" s="3"/>
      <c r="E769" s="3"/>
      <c r="F769" s="3"/>
      <c r="G769" s="3"/>
      <c r="H769" s="3"/>
      <c r="I769" s="3"/>
      <c r="J769" s="3"/>
      <c r="K769" s="3"/>
      <c r="L769" s="3"/>
      <c r="M769" s="3"/>
      <c r="N769" s="3"/>
      <c r="O769" s="3"/>
      <c r="P769" s="3"/>
      <c r="Q769" s="3"/>
      <c r="R769" s="3"/>
      <c r="S769" s="3"/>
      <c r="T769" s="3"/>
      <c r="U769" s="3"/>
      <c r="V769" s="3"/>
      <c r="W769" s="3"/>
    </row>
    <row r="770" spans="1:23" ht="14">
      <c r="A770" s="3"/>
      <c r="B770" s="3"/>
      <c r="C770" s="3"/>
      <c r="D770" s="3"/>
      <c r="E770" s="3"/>
      <c r="F770" s="3"/>
      <c r="G770" s="3"/>
      <c r="H770" s="3"/>
      <c r="I770" s="3"/>
      <c r="J770" s="3"/>
      <c r="K770" s="3"/>
      <c r="L770" s="3"/>
      <c r="M770" s="3"/>
      <c r="N770" s="3"/>
      <c r="O770" s="3"/>
      <c r="P770" s="3"/>
      <c r="Q770" s="3"/>
      <c r="R770" s="3"/>
      <c r="S770" s="3"/>
      <c r="T770" s="3"/>
      <c r="U770" s="3"/>
      <c r="V770" s="3"/>
      <c r="W770" s="3"/>
    </row>
    <row r="771" spans="1:23" ht="14">
      <c r="A771" s="3"/>
      <c r="B771" s="3"/>
      <c r="C771" s="3"/>
      <c r="D771" s="3"/>
      <c r="E771" s="3"/>
      <c r="F771" s="3"/>
      <c r="G771" s="3"/>
      <c r="H771" s="3"/>
      <c r="I771" s="3"/>
      <c r="J771" s="3"/>
      <c r="K771" s="3"/>
      <c r="L771" s="3"/>
      <c r="M771" s="3"/>
      <c r="N771" s="3"/>
      <c r="O771" s="3"/>
      <c r="P771" s="3"/>
      <c r="Q771" s="3"/>
      <c r="R771" s="3"/>
      <c r="S771" s="3"/>
      <c r="T771" s="3"/>
      <c r="U771" s="3"/>
      <c r="V771" s="3"/>
      <c r="W771" s="3"/>
    </row>
    <row r="772" spans="1:23" ht="14">
      <c r="A772" s="3"/>
      <c r="B772" s="3"/>
      <c r="C772" s="3"/>
      <c r="D772" s="3"/>
      <c r="E772" s="3"/>
      <c r="F772" s="3"/>
      <c r="G772" s="3"/>
      <c r="H772" s="3"/>
      <c r="I772" s="3"/>
      <c r="J772" s="3"/>
      <c r="K772" s="3"/>
      <c r="L772" s="3"/>
      <c r="M772" s="3"/>
      <c r="N772" s="3"/>
      <c r="O772" s="3"/>
      <c r="P772" s="3"/>
      <c r="Q772" s="3"/>
      <c r="R772" s="3"/>
      <c r="S772" s="3"/>
      <c r="T772" s="3"/>
      <c r="U772" s="3"/>
      <c r="V772" s="3"/>
      <c r="W772" s="3"/>
    </row>
    <row r="773" spans="1:23" ht="14">
      <c r="A773" s="3"/>
      <c r="B773" s="3"/>
      <c r="C773" s="3"/>
      <c r="D773" s="3"/>
      <c r="E773" s="3"/>
      <c r="F773" s="3"/>
      <c r="G773" s="3"/>
      <c r="H773" s="3"/>
      <c r="I773" s="3"/>
      <c r="J773" s="3"/>
      <c r="K773" s="3"/>
      <c r="L773" s="3"/>
      <c r="M773" s="3"/>
      <c r="N773" s="3"/>
      <c r="O773" s="3"/>
      <c r="P773" s="3"/>
      <c r="Q773" s="3"/>
      <c r="R773" s="3"/>
      <c r="S773" s="3"/>
      <c r="T773" s="3"/>
      <c r="U773" s="3"/>
      <c r="V773" s="3"/>
      <c r="W773" s="3"/>
    </row>
    <row r="774" spans="1:23" ht="14">
      <c r="A774" s="3"/>
      <c r="B774" s="3"/>
      <c r="C774" s="3"/>
      <c r="D774" s="3"/>
      <c r="E774" s="3"/>
      <c r="F774" s="3"/>
      <c r="G774" s="3"/>
      <c r="H774" s="3"/>
      <c r="I774" s="3"/>
      <c r="J774" s="3"/>
      <c r="K774" s="3"/>
      <c r="L774" s="3"/>
      <c r="M774" s="3"/>
      <c r="N774" s="3"/>
      <c r="O774" s="3"/>
      <c r="P774" s="3"/>
      <c r="Q774" s="3"/>
      <c r="R774" s="3"/>
      <c r="S774" s="3"/>
      <c r="T774" s="3"/>
      <c r="U774" s="3"/>
      <c r="V774" s="3"/>
      <c r="W774" s="3"/>
    </row>
    <row r="775" spans="1:23" ht="14">
      <c r="A775" s="3"/>
      <c r="B775" s="3"/>
      <c r="C775" s="3"/>
      <c r="D775" s="3"/>
      <c r="E775" s="3"/>
      <c r="F775" s="3"/>
      <c r="G775" s="3"/>
      <c r="H775" s="3"/>
      <c r="I775" s="3"/>
      <c r="J775" s="3"/>
      <c r="K775" s="3"/>
      <c r="L775" s="3"/>
      <c r="M775" s="3"/>
      <c r="N775" s="3"/>
      <c r="O775" s="3"/>
      <c r="P775" s="3"/>
      <c r="Q775" s="3"/>
      <c r="R775" s="3"/>
      <c r="S775" s="3"/>
      <c r="T775" s="3"/>
      <c r="U775" s="3"/>
      <c r="V775" s="3"/>
      <c r="W775" s="3"/>
    </row>
    <row r="776" spans="1:23" ht="14">
      <c r="A776" s="3"/>
      <c r="B776" s="3"/>
      <c r="C776" s="3"/>
      <c r="D776" s="3"/>
      <c r="E776" s="3"/>
      <c r="F776" s="3"/>
      <c r="G776" s="3"/>
      <c r="H776" s="3"/>
      <c r="I776" s="3"/>
      <c r="J776" s="3"/>
      <c r="K776" s="3"/>
      <c r="L776" s="3"/>
      <c r="M776" s="3"/>
      <c r="N776" s="3"/>
      <c r="O776" s="3"/>
      <c r="P776" s="3"/>
      <c r="Q776" s="3"/>
      <c r="R776" s="3"/>
      <c r="S776" s="3"/>
      <c r="T776" s="3"/>
      <c r="U776" s="3"/>
      <c r="V776" s="3"/>
      <c r="W776" s="3"/>
    </row>
    <row r="777" spans="1:23" ht="14">
      <c r="A777" s="3"/>
      <c r="B777" s="3"/>
      <c r="C777" s="3"/>
      <c r="D777" s="3"/>
      <c r="E777" s="3"/>
      <c r="F777" s="3"/>
      <c r="G777" s="3"/>
      <c r="H777" s="3"/>
      <c r="I777" s="3"/>
      <c r="J777" s="3"/>
      <c r="K777" s="3"/>
      <c r="L777" s="3"/>
      <c r="M777" s="3"/>
      <c r="N777" s="3"/>
      <c r="O777" s="3"/>
      <c r="P777" s="3"/>
      <c r="Q777" s="3"/>
      <c r="R777" s="3"/>
      <c r="S777" s="3"/>
      <c r="T777" s="3"/>
      <c r="U777" s="3"/>
      <c r="V777" s="3"/>
      <c r="W777" s="3"/>
    </row>
    <row r="778" spans="1:23" ht="14">
      <c r="A778" s="3"/>
      <c r="B778" s="3"/>
      <c r="C778" s="3"/>
      <c r="D778" s="3"/>
      <c r="E778" s="3"/>
      <c r="F778" s="3"/>
      <c r="G778" s="3"/>
      <c r="H778" s="3"/>
      <c r="I778" s="3"/>
      <c r="J778" s="3"/>
      <c r="K778" s="3"/>
      <c r="L778" s="3"/>
      <c r="M778" s="3"/>
      <c r="N778" s="3"/>
      <c r="O778" s="3"/>
      <c r="P778" s="3"/>
      <c r="Q778" s="3"/>
      <c r="R778" s="3"/>
      <c r="S778" s="3"/>
      <c r="T778" s="3"/>
      <c r="U778" s="3"/>
      <c r="V778" s="3"/>
      <c r="W778" s="3"/>
    </row>
    <row r="779" spans="1:23" ht="14">
      <c r="A779" s="3"/>
      <c r="B779" s="3"/>
      <c r="C779" s="3"/>
      <c r="D779" s="3"/>
      <c r="E779" s="3"/>
      <c r="F779" s="3"/>
      <c r="G779" s="3"/>
      <c r="H779" s="3"/>
      <c r="I779" s="3"/>
      <c r="J779" s="3"/>
      <c r="K779" s="3"/>
      <c r="L779" s="3"/>
      <c r="M779" s="3"/>
      <c r="N779" s="3"/>
      <c r="O779" s="3"/>
      <c r="P779" s="3"/>
      <c r="Q779" s="3"/>
      <c r="R779" s="3"/>
      <c r="S779" s="3"/>
      <c r="T779" s="3"/>
      <c r="U779" s="3"/>
      <c r="V779" s="3"/>
      <c r="W779" s="3"/>
    </row>
    <row r="780" spans="1:23" ht="14">
      <c r="A780" s="3"/>
      <c r="B780" s="3"/>
      <c r="C780" s="3"/>
      <c r="D780" s="3"/>
      <c r="E780" s="3"/>
      <c r="F780" s="3"/>
      <c r="G780" s="3"/>
      <c r="H780" s="3"/>
      <c r="I780" s="3"/>
      <c r="J780" s="3"/>
      <c r="K780" s="3"/>
      <c r="L780" s="3"/>
      <c r="M780" s="3"/>
      <c r="N780" s="3"/>
      <c r="O780" s="3"/>
      <c r="P780" s="3"/>
      <c r="Q780" s="3"/>
      <c r="R780" s="3"/>
      <c r="S780" s="3"/>
      <c r="T780" s="3"/>
      <c r="U780" s="3"/>
      <c r="V780" s="3"/>
      <c r="W780" s="3"/>
    </row>
    <row r="781" spans="1:23" ht="14">
      <c r="A781" s="3"/>
      <c r="B781" s="3"/>
      <c r="C781" s="3"/>
      <c r="D781" s="3"/>
      <c r="E781" s="3"/>
      <c r="F781" s="3"/>
      <c r="G781" s="3"/>
      <c r="H781" s="3"/>
      <c r="I781" s="3"/>
      <c r="J781" s="3"/>
      <c r="K781" s="3"/>
      <c r="L781" s="3"/>
      <c r="M781" s="3"/>
      <c r="N781" s="3"/>
      <c r="O781" s="3"/>
      <c r="P781" s="3"/>
      <c r="Q781" s="3"/>
      <c r="R781" s="3"/>
      <c r="S781" s="3"/>
      <c r="T781" s="3"/>
      <c r="U781" s="3"/>
      <c r="V781" s="3"/>
      <c r="W781" s="3"/>
    </row>
    <row r="782" spans="1:23" ht="14">
      <c r="A782" s="3"/>
      <c r="B782" s="3"/>
      <c r="C782" s="3"/>
      <c r="D782" s="3"/>
      <c r="E782" s="3"/>
      <c r="F782" s="3"/>
      <c r="G782" s="3"/>
      <c r="H782" s="3"/>
      <c r="I782" s="3"/>
      <c r="J782" s="3"/>
      <c r="K782" s="3"/>
      <c r="L782" s="3"/>
      <c r="M782" s="3"/>
      <c r="N782" s="3"/>
      <c r="O782" s="3"/>
      <c r="P782" s="3"/>
      <c r="Q782" s="3"/>
      <c r="R782" s="3"/>
      <c r="S782" s="3"/>
      <c r="T782" s="3"/>
      <c r="U782" s="3"/>
      <c r="V782" s="3"/>
      <c r="W782" s="3"/>
    </row>
    <row r="783" spans="1:23" ht="14">
      <c r="A783" s="3"/>
      <c r="B783" s="3"/>
      <c r="C783" s="3"/>
      <c r="D783" s="3"/>
      <c r="E783" s="3"/>
      <c r="F783" s="3"/>
      <c r="G783" s="3"/>
      <c r="H783" s="3"/>
      <c r="I783" s="3"/>
      <c r="J783" s="3"/>
      <c r="K783" s="3"/>
      <c r="L783" s="3"/>
      <c r="M783" s="3"/>
      <c r="N783" s="3"/>
      <c r="O783" s="3"/>
      <c r="P783" s="3"/>
      <c r="Q783" s="3"/>
      <c r="R783" s="3"/>
      <c r="S783" s="3"/>
      <c r="T783" s="3"/>
      <c r="U783" s="3"/>
      <c r="V783" s="3"/>
      <c r="W783" s="3"/>
    </row>
    <row r="784" spans="1:23" ht="14">
      <c r="A784" s="3"/>
      <c r="B784" s="3"/>
      <c r="C784" s="3"/>
      <c r="D784" s="3"/>
      <c r="E784" s="3"/>
      <c r="F784" s="3"/>
      <c r="G784" s="3"/>
      <c r="H784" s="3"/>
      <c r="I784" s="3"/>
      <c r="J784" s="3"/>
      <c r="K784" s="3"/>
      <c r="L784" s="3"/>
      <c r="M784" s="3"/>
      <c r="N784" s="3"/>
      <c r="O784" s="3"/>
      <c r="P784" s="3"/>
      <c r="Q784" s="3"/>
      <c r="R784" s="3"/>
      <c r="S784" s="3"/>
      <c r="T784" s="3"/>
      <c r="U784" s="3"/>
      <c r="V784" s="3"/>
      <c r="W784" s="3"/>
    </row>
    <row r="785" spans="1:23" ht="14">
      <c r="A785" s="3"/>
      <c r="B785" s="3"/>
      <c r="C785" s="3"/>
      <c r="D785" s="3"/>
      <c r="E785" s="3"/>
      <c r="F785" s="3"/>
      <c r="G785" s="3"/>
      <c r="H785" s="3"/>
      <c r="I785" s="3"/>
      <c r="J785" s="3"/>
      <c r="K785" s="3"/>
      <c r="L785" s="3"/>
      <c r="M785" s="3"/>
      <c r="N785" s="3"/>
      <c r="O785" s="3"/>
      <c r="P785" s="3"/>
      <c r="Q785" s="3"/>
      <c r="R785" s="3"/>
      <c r="S785" s="3"/>
      <c r="T785" s="3"/>
      <c r="U785" s="3"/>
      <c r="V785" s="3"/>
      <c r="W785" s="3"/>
    </row>
    <row r="786" spans="1:23" ht="14">
      <c r="A786" s="3"/>
      <c r="B786" s="3"/>
      <c r="C786" s="3"/>
      <c r="D786" s="3"/>
      <c r="E786" s="3"/>
      <c r="F786" s="3"/>
      <c r="G786" s="3"/>
      <c r="H786" s="3"/>
      <c r="I786" s="3"/>
      <c r="J786" s="3"/>
      <c r="K786" s="3"/>
      <c r="L786" s="3"/>
      <c r="M786" s="3"/>
      <c r="N786" s="3"/>
      <c r="O786" s="3"/>
      <c r="P786" s="3"/>
      <c r="Q786" s="3"/>
      <c r="R786" s="3"/>
      <c r="S786" s="3"/>
      <c r="T786" s="3"/>
      <c r="U786" s="3"/>
      <c r="V786" s="3"/>
      <c r="W786" s="3"/>
    </row>
    <row r="787" spans="1:23" ht="14">
      <c r="A787" s="3"/>
      <c r="B787" s="3"/>
      <c r="C787" s="3"/>
      <c r="D787" s="3"/>
      <c r="E787" s="3"/>
      <c r="F787" s="3"/>
      <c r="G787" s="3"/>
      <c r="H787" s="3"/>
      <c r="I787" s="3"/>
      <c r="J787" s="3"/>
      <c r="K787" s="3"/>
      <c r="L787" s="3"/>
      <c r="M787" s="3"/>
      <c r="N787" s="3"/>
      <c r="O787" s="3"/>
      <c r="P787" s="3"/>
      <c r="Q787" s="3"/>
      <c r="R787" s="3"/>
      <c r="S787" s="3"/>
      <c r="T787" s="3"/>
      <c r="U787" s="3"/>
      <c r="V787" s="3"/>
      <c r="W787" s="3"/>
    </row>
    <row r="788" spans="1:23" ht="14">
      <c r="A788" s="3"/>
      <c r="B788" s="3"/>
      <c r="C788" s="3"/>
      <c r="D788" s="3"/>
      <c r="E788" s="3"/>
      <c r="F788" s="3"/>
      <c r="G788" s="3"/>
      <c r="H788" s="3"/>
      <c r="I788" s="3"/>
      <c r="J788" s="3"/>
      <c r="K788" s="3"/>
      <c r="L788" s="3"/>
      <c r="M788" s="3"/>
      <c r="N788" s="3"/>
      <c r="O788" s="3"/>
      <c r="P788" s="3"/>
      <c r="Q788" s="3"/>
      <c r="R788" s="3"/>
      <c r="S788" s="3"/>
      <c r="T788" s="3"/>
      <c r="U788" s="3"/>
      <c r="V788" s="3"/>
      <c r="W788" s="3"/>
    </row>
    <row r="789" spans="1:23" ht="14">
      <c r="A789" s="3"/>
      <c r="B789" s="3"/>
      <c r="C789" s="3"/>
      <c r="D789" s="3"/>
      <c r="E789" s="3"/>
      <c r="F789" s="3"/>
      <c r="G789" s="3"/>
      <c r="H789" s="3"/>
      <c r="I789" s="3"/>
      <c r="J789" s="3"/>
      <c r="K789" s="3"/>
      <c r="L789" s="3"/>
      <c r="M789" s="3"/>
      <c r="N789" s="3"/>
      <c r="O789" s="3"/>
      <c r="P789" s="3"/>
      <c r="Q789" s="3"/>
      <c r="R789" s="3"/>
      <c r="S789" s="3"/>
      <c r="T789" s="3"/>
      <c r="U789" s="3"/>
      <c r="V789" s="3"/>
      <c r="W789" s="3"/>
    </row>
    <row r="790" spans="1:23" ht="14">
      <c r="A790" s="3"/>
      <c r="B790" s="3"/>
      <c r="C790" s="3"/>
      <c r="D790" s="3"/>
      <c r="E790" s="3"/>
      <c r="F790" s="3"/>
      <c r="G790" s="3"/>
      <c r="H790" s="3"/>
      <c r="I790" s="3"/>
      <c r="J790" s="3"/>
      <c r="K790" s="3"/>
      <c r="L790" s="3"/>
      <c r="M790" s="3"/>
      <c r="N790" s="3"/>
      <c r="O790" s="3"/>
      <c r="P790" s="3"/>
      <c r="Q790" s="3"/>
      <c r="R790" s="3"/>
      <c r="S790" s="3"/>
      <c r="T790" s="3"/>
      <c r="U790" s="3"/>
      <c r="V790" s="3"/>
      <c r="W790" s="3"/>
    </row>
    <row r="791" spans="1:23" ht="14">
      <c r="A791" s="3"/>
      <c r="B791" s="3"/>
      <c r="C791" s="3"/>
      <c r="D791" s="3"/>
      <c r="E791" s="3"/>
      <c r="F791" s="3"/>
      <c r="G791" s="3"/>
      <c r="H791" s="3"/>
      <c r="I791" s="3"/>
      <c r="J791" s="3"/>
      <c r="K791" s="3"/>
      <c r="L791" s="3"/>
      <c r="M791" s="3"/>
      <c r="N791" s="3"/>
      <c r="O791" s="3"/>
      <c r="P791" s="3"/>
      <c r="Q791" s="3"/>
      <c r="R791" s="3"/>
      <c r="S791" s="3"/>
      <c r="T791" s="3"/>
      <c r="U791" s="3"/>
      <c r="V791" s="3"/>
      <c r="W791" s="3"/>
    </row>
    <row r="792" spans="1:23" ht="14">
      <c r="A792" s="3"/>
      <c r="B792" s="3"/>
      <c r="C792" s="3"/>
      <c r="D792" s="3"/>
      <c r="E792" s="3"/>
      <c r="F792" s="3"/>
      <c r="G792" s="3"/>
      <c r="H792" s="3"/>
      <c r="I792" s="3"/>
      <c r="J792" s="3"/>
      <c r="K792" s="3"/>
      <c r="L792" s="3"/>
      <c r="M792" s="3"/>
      <c r="N792" s="3"/>
      <c r="O792" s="3"/>
      <c r="P792" s="3"/>
      <c r="Q792" s="3"/>
      <c r="R792" s="3"/>
      <c r="S792" s="3"/>
      <c r="T792" s="3"/>
      <c r="U792" s="3"/>
      <c r="V792" s="3"/>
      <c r="W792" s="3"/>
    </row>
    <row r="793" spans="1:23" ht="14">
      <c r="A793" s="3"/>
      <c r="B793" s="3"/>
      <c r="C793" s="3"/>
      <c r="D793" s="3"/>
      <c r="E793" s="3"/>
      <c r="F793" s="3"/>
      <c r="G793" s="3"/>
      <c r="H793" s="3"/>
      <c r="I793" s="3"/>
      <c r="J793" s="3"/>
      <c r="K793" s="3"/>
      <c r="L793" s="3"/>
      <c r="M793" s="3"/>
      <c r="N793" s="3"/>
      <c r="O793" s="3"/>
      <c r="P793" s="3"/>
      <c r="Q793" s="3"/>
      <c r="R793" s="3"/>
      <c r="S793" s="3"/>
      <c r="T793" s="3"/>
      <c r="U793" s="3"/>
      <c r="V793" s="3"/>
      <c r="W793" s="3"/>
    </row>
    <row r="794" spans="1:23" ht="14">
      <c r="A794" s="3"/>
      <c r="B794" s="3"/>
      <c r="C794" s="3"/>
      <c r="D794" s="3"/>
      <c r="E794" s="3"/>
      <c r="F794" s="3"/>
      <c r="G794" s="3"/>
      <c r="H794" s="3"/>
      <c r="I794" s="3"/>
      <c r="J794" s="3"/>
      <c r="K794" s="3"/>
      <c r="L794" s="3"/>
      <c r="M794" s="3"/>
      <c r="N794" s="3"/>
      <c r="O794" s="3"/>
      <c r="P794" s="3"/>
      <c r="Q794" s="3"/>
      <c r="R794" s="3"/>
      <c r="S794" s="3"/>
      <c r="T794" s="3"/>
      <c r="U794" s="3"/>
      <c r="V794" s="3"/>
      <c r="W794" s="3"/>
    </row>
    <row r="795" spans="1:23" ht="14">
      <c r="A795" s="3"/>
      <c r="B795" s="3"/>
      <c r="C795" s="3"/>
      <c r="D795" s="3"/>
      <c r="E795" s="3"/>
      <c r="F795" s="3"/>
      <c r="G795" s="3"/>
      <c r="H795" s="3"/>
      <c r="I795" s="3"/>
      <c r="J795" s="3"/>
      <c r="K795" s="3"/>
      <c r="L795" s="3"/>
      <c r="M795" s="3"/>
      <c r="N795" s="3"/>
      <c r="O795" s="3"/>
      <c r="P795" s="3"/>
      <c r="Q795" s="3"/>
      <c r="R795" s="3"/>
      <c r="S795" s="3"/>
      <c r="T795" s="3"/>
      <c r="U795" s="3"/>
      <c r="V795" s="3"/>
      <c r="W795" s="3"/>
    </row>
    <row r="796" spans="1:23" ht="14">
      <c r="A796" s="3"/>
      <c r="B796" s="3"/>
      <c r="C796" s="3"/>
      <c r="D796" s="3"/>
      <c r="E796" s="3"/>
      <c r="F796" s="3"/>
      <c r="G796" s="3"/>
      <c r="H796" s="3"/>
      <c r="I796" s="3"/>
      <c r="J796" s="3"/>
      <c r="K796" s="3"/>
      <c r="L796" s="3"/>
      <c r="M796" s="3"/>
      <c r="N796" s="3"/>
      <c r="O796" s="3"/>
      <c r="P796" s="3"/>
      <c r="Q796" s="3"/>
      <c r="R796" s="3"/>
      <c r="S796" s="3"/>
      <c r="T796" s="3"/>
      <c r="U796" s="3"/>
      <c r="V796" s="3"/>
      <c r="W796" s="3"/>
    </row>
    <row r="797" spans="1:23" ht="14">
      <c r="A797" s="3"/>
      <c r="B797" s="3"/>
      <c r="C797" s="3"/>
      <c r="D797" s="3"/>
      <c r="E797" s="3"/>
      <c r="F797" s="3"/>
      <c r="G797" s="3"/>
      <c r="H797" s="3"/>
      <c r="I797" s="3"/>
      <c r="J797" s="3"/>
      <c r="K797" s="3"/>
      <c r="L797" s="3"/>
      <c r="M797" s="3"/>
      <c r="N797" s="3"/>
      <c r="O797" s="3"/>
      <c r="P797" s="3"/>
      <c r="Q797" s="3"/>
      <c r="R797" s="3"/>
      <c r="S797" s="3"/>
      <c r="T797" s="3"/>
      <c r="U797" s="3"/>
      <c r="V797" s="3"/>
      <c r="W797" s="3"/>
    </row>
    <row r="798" spans="1:23" ht="14">
      <c r="A798" s="3"/>
      <c r="B798" s="3"/>
      <c r="C798" s="3"/>
      <c r="D798" s="3"/>
      <c r="E798" s="3"/>
      <c r="F798" s="3"/>
      <c r="G798" s="3"/>
      <c r="H798" s="3"/>
      <c r="I798" s="3"/>
      <c r="J798" s="3"/>
      <c r="K798" s="3"/>
      <c r="L798" s="3"/>
      <c r="M798" s="3"/>
      <c r="N798" s="3"/>
      <c r="O798" s="3"/>
      <c r="P798" s="3"/>
      <c r="Q798" s="3"/>
      <c r="R798" s="3"/>
      <c r="S798" s="3"/>
      <c r="T798" s="3"/>
      <c r="U798" s="3"/>
      <c r="V798" s="3"/>
      <c r="W798" s="3"/>
    </row>
    <row r="799" spans="1:23" ht="14">
      <c r="A799" s="3"/>
      <c r="B799" s="3"/>
      <c r="C799" s="3"/>
      <c r="D799" s="3"/>
      <c r="E799" s="3"/>
      <c r="F799" s="3"/>
      <c r="G799" s="3"/>
      <c r="H799" s="3"/>
      <c r="I799" s="3"/>
      <c r="J799" s="3"/>
      <c r="K799" s="3"/>
      <c r="L799" s="3"/>
      <c r="M799" s="3"/>
      <c r="N799" s="3"/>
      <c r="O799" s="3"/>
      <c r="P799" s="3"/>
      <c r="Q799" s="3"/>
      <c r="R799" s="3"/>
      <c r="S799" s="3"/>
      <c r="T799" s="3"/>
      <c r="U799" s="3"/>
      <c r="V799" s="3"/>
      <c r="W799" s="3"/>
    </row>
    <row r="800" spans="1:23" ht="14">
      <c r="A800" s="3"/>
      <c r="B800" s="3"/>
      <c r="C800" s="3"/>
      <c r="D800" s="3"/>
      <c r="E800" s="3"/>
      <c r="F800" s="3"/>
      <c r="G800" s="3"/>
      <c r="H800" s="3"/>
      <c r="I800" s="3"/>
      <c r="J800" s="3"/>
      <c r="K800" s="3"/>
      <c r="L800" s="3"/>
      <c r="M800" s="3"/>
      <c r="N800" s="3"/>
      <c r="O800" s="3"/>
      <c r="P800" s="3"/>
      <c r="Q800" s="3"/>
      <c r="R800" s="3"/>
      <c r="S800" s="3"/>
      <c r="T800" s="3"/>
      <c r="U800" s="3"/>
      <c r="V800" s="3"/>
      <c r="W800" s="3"/>
    </row>
    <row r="801" spans="1:23" ht="14">
      <c r="A801" s="3"/>
      <c r="B801" s="3"/>
      <c r="C801" s="3"/>
      <c r="D801" s="3"/>
      <c r="E801" s="3"/>
      <c r="F801" s="3"/>
      <c r="G801" s="3"/>
      <c r="H801" s="3"/>
      <c r="I801" s="3"/>
      <c r="J801" s="3"/>
      <c r="K801" s="3"/>
      <c r="L801" s="3"/>
      <c r="M801" s="3"/>
      <c r="N801" s="3"/>
      <c r="O801" s="3"/>
      <c r="P801" s="3"/>
      <c r="Q801" s="3"/>
      <c r="R801" s="3"/>
      <c r="S801" s="3"/>
      <c r="T801" s="3"/>
      <c r="U801" s="3"/>
      <c r="V801" s="3"/>
      <c r="W801" s="3"/>
    </row>
    <row r="802" spans="1:23" ht="14">
      <c r="A802" s="3"/>
      <c r="B802" s="3"/>
      <c r="C802" s="3"/>
      <c r="D802" s="3"/>
      <c r="E802" s="3"/>
      <c r="F802" s="3"/>
      <c r="G802" s="3"/>
      <c r="H802" s="3"/>
      <c r="I802" s="3"/>
      <c r="J802" s="3"/>
      <c r="K802" s="3"/>
      <c r="L802" s="3"/>
      <c r="M802" s="3"/>
      <c r="N802" s="3"/>
      <c r="O802" s="3"/>
      <c r="P802" s="3"/>
      <c r="Q802" s="3"/>
      <c r="R802" s="3"/>
      <c r="S802" s="3"/>
      <c r="T802" s="3"/>
      <c r="U802" s="3"/>
      <c r="V802" s="3"/>
      <c r="W802" s="3"/>
    </row>
    <row r="803" spans="1:23" ht="14">
      <c r="A803" s="3"/>
      <c r="B803" s="3"/>
      <c r="C803" s="3"/>
      <c r="D803" s="3"/>
      <c r="E803" s="3"/>
      <c r="F803" s="3"/>
      <c r="G803" s="3"/>
      <c r="H803" s="3"/>
      <c r="I803" s="3"/>
      <c r="J803" s="3"/>
      <c r="K803" s="3"/>
      <c r="L803" s="3"/>
      <c r="M803" s="3"/>
      <c r="N803" s="3"/>
      <c r="O803" s="3"/>
      <c r="P803" s="3"/>
      <c r="Q803" s="3"/>
      <c r="R803" s="3"/>
      <c r="S803" s="3"/>
      <c r="T803" s="3"/>
      <c r="U803" s="3"/>
      <c r="V803" s="3"/>
      <c r="W803" s="3"/>
    </row>
    <row r="804" spans="1:23" ht="14">
      <c r="A804" s="3"/>
      <c r="B804" s="3"/>
      <c r="C804" s="3"/>
      <c r="D804" s="3"/>
      <c r="E804" s="3"/>
      <c r="F804" s="3"/>
      <c r="G804" s="3"/>
      <c r="H804" s="3"/>
      <c r="I804" s="3"/>
      <c r="J804" s="3"/>
      <c r="K804" s="3"/>
      <c r="L804" s="3"/>
      <c r="M804" s="3"/>
      <c r="N804" s="3"/>
      <c r="O804" s="3"/>
      <c r="P804" s="3"/>
      <c r="Q804" s="3"/>
      <c r="R804" s="3"/>
      <c r="S804" s="3"/>
      <c r="T804" s="3"/>
      <c r="U804" s="3"/>
      <c r="V804" s="3"/>
      <c r="W804" s="3"/>
    </row>
    <row r="805" spans="1:23" ht="14">
      <c r="A805" s="3"/>
      <c r="B805" s="3"/>
      <c r="C805" s="3"/>
      <c r="D805" s="3"/>
      <c r="E805" s="3"/>
      <c r="F805" s="3"/>
      <c r="G805" s="3"/>
      <c r="H805" s="3"/>
      <c r="I805" s="3"/>
      <c r="J805" s="3"/>
      <c r="K805" s="3"/>
      <c r="L805" s="3"/>
      <c r="M805" s="3"/>
      <c r="N805" s="3"/>
      <c r="O805" s="3"/>
      <c r="P805" s="3"/>
      <c r="Q805" s="3"/>
      <c r="R805" s="3"/>
      <c r="S805" s="3"/>
      <c r="T805" s="3"/>
      <c r="U805" s="3"/>
      <c r="V805" s="3"/>
      <c r="W805" s="3"/>
    </row>
    <row r="806" spans="1:23" ht="14">
      <c r="A806" s="3"/>
      <c r="B806" s="3"/>
      <c r="C806" s="3"/>
      <c r="D806" s="3"/>
      <c r="E806" s="3"/>
      <c r="F806" s="3"/>
      <c r="G806" s="3"/>
      <c r="H806" s="3"/>
      <c r="I806" s="3"/>
      <c r="J806" s="3"/>
      <c r="K806" s="3"/>
      <c r="L806" s="3"/>
      <c r="M806" s="3"/>
      <c r="N806" s="3"/>
      <c r="O806" s="3"/>
      <c r="P806" s="3"/>
      <c r="Q806" s="3"/>
      <c r="R806" s="3"/>
      <c r="S806" s="3"/>
      <c r="T806" s="3"/>
      <c r="U806" s="3"/>
      <c r="V806" s="3"/>
      <c r="W806" s="3"/>
    </row>
    <row r="807" spans="1:23" ht="14">
      <c r="A807" s="3"/>
      <c r="B807" s="3"/>
      <c r="C807" s="3"/>
      <c r="D807" s="3"/>
      <c r="E807" s="3"/>
      <c r="F807" s="3"/>
      <c r="G807" s="3"/>
      <c r="H807" s="3"/>
      <c r="I807" s="3"/>
      <c r="J807" s="3"/>
      <c r="K807" s="3"/>
      <c r="L807" s="3"/>
      <c r="M807" s="3"/>
      <c r="N807" s="3"/>
      <c r="O807" s="3"/>
      <c r="P807" s="3"/>
      <c r="Q807" s="3"/>
      <c r="R807" s="3"/>
      <c r="S807" s="3"/>
      <c r="T807" s="3"/>
      <c r="U807" s="3"/>
      <c r="V807" s="3"/>
      <c r="W807" s="3"/>
    </row>
    <row r="808" spans="1:23" ht="14">
      <c r="A808" s="3"/>
      <c r="B808" s="3"/>
      <c r="C808" s="3"/>
      <c r="D808" s="3"/>
      <c r="E808" s="3"/>
      <c r="F808" s="3"/>
      <c r="G808" s="3"/>
      <c r="H808" s="3"/>
      <c r="I808" s="3"/>
      <c r="J808" s="3"/>
      <c r="K808" s="3"/>
      <c r="L808" s="3"/>
      <c r="M808" s="3"/>
      <c r="N808" s="3"/>
      <c r="O808" s="3"/>
      <c r="P808" s="3"/>
      <c r="Q808" s="3"/>
      <c r="R808" s="3"/>
      <c r="S808" s="3"/>
      <c r="T808" s="3"/>
      <c r="U808" s="3"/>
      <c r="V808" s="3"/>
      <c r="W808" s="3"/>
    </row>
    <row r="809" spans="1:23" ht="14">
      <c r="A809" s="3"/>
      <c r="B809" s="3"/>
      <c r="C809" s="3"/>
      <c r="D809" s="3"/>
      <c r="E809" s="3"/>
      <c r="F809" s="3"/>
      <c r="G809" s="3"/>
      <c r="H809" s="3"/>
      <c r="I809" s="3"/>
      <c r="J809" s="3"/>
      <c r="K809" s="3"/>
      <c r="L809" s="3"/>
      <c r="M809" s="3"/>
      <c r="N809" s="3"/>
      <c r="O809" s="3"/>
      <c r="P809" s="3"/>
      <c r="Q809" s="3"/>
      <c r="R809" s="3"/>
      <c r="S809" s="3"/>
      <c r="T809" s="3"/>
      <c r="U809" s="3"/>
      <c r="V809" s="3"/>
      <c r="W809" s="3"/>
    </row>
    <row r="810" spans="1:23" ht="14">
      <c r="A810" s="3"/>
      <c r="B810" s="3"/>
      <c r="C810" s="3"/>
      <c r="D810" s="3"/>
      <c r="E810" s="3"/>
      <c r="F810" s="3"/>
      <c r="G810" s="3"/>
      <c r="H810" s="3"/>
      <c r="I810" s="3"/>
      <c r="J810" s="3"/>
      <c r="K810" s="3"/>
      <c r="L810" s="3"/>
      <c r="M810" s="3"/>
      <c r="N810" s="3"/>
      <c r="O810" s="3"/>
      <c r="P810" s="3"/>
      <c r="Q810" s="3"/>
      <c r="R810" s="3"/>
      <c r="S810" s="3"/>
      <c r="T810" s="3"/>
      <c r="U810" s="3"/>
      <c r="V810" s="3"/>
      <c r="W810" s="3"/>
    </row>
    <row r="811" spans="1:23" ht="14">
      <c r="A811" s="3"/>
      <c r="B811" s="3"/>
      <c r="C811" s="3"/>
      <c r="D811" s="3"/>
      <c r="E811" s="3"/>
      <c r="F811" s="3"/>
      <c r="G811" s="3"/>
      <c r="H811" s="3"/>
      <c r="I811" s="3"/>
      <c r="J811" s="3"/>
      <c r="K811" s="3"/>
      <c r="L811" s="3"/>
      <c r="M811" s="3"/>
      <c r="N811" s="3"/>
      <c r="O811" s="3"/>
      <c r="P811" s="3"/>
      <c r="Q811" s="3"/>
      <c r="R811" s="3"/>
      <c r="S811" s="3"/>
      <c r="T811" s="3"/>
      <c r="U811" s="3"/>
      <c r="V811" s="3"/>
      <c r="W811" s="3"/>
    </row>
    <row r="812" spans="1:23" ht="14">
      <c r="A812" s="3"/>
      <c r="B812" s="3"/>
      <c r="C812" s="3"/>
      <c r="D812" s="3"/>
      <c r="E812" s="3"/>
      <c r="F812" s="3"/>
      <c r="G812" s="3"/>
      <c r="H812" s="3"/>
      <c r="I812" s="3"/>
      <c r="J812" s="3"/>
      <c r="K812" s="3"/>
      <c r="L812" s="3"/>
      <c r="M812" s="3"/>
      <c r="N812" s="3"/>
      <c r="O812" s="3"/>
      <c r="P812" s="3"/>
      <c r="Q812" s="3"/>
      <c r="R812" s="3"/>
      <c r="S812" s="3"/>
      <c r="T812" s="3"/>
      <c r="U812" s="3"/>
      <c r="V812" s="3"/>
      <c r="W812" s="3"/>
    </row>
    <row r="813" spans="1:23" ht="14">
      <c r="A813" s="3"/>
      <c r="B813" s="3"/>
      <c r="C813" s="3"/>
      <c r="D813" s="3"/>
      <c r="E813" s="3"/>
      <c r="F813" s="3"/>
      <c r="G813" s="3"/>
      <c r="H813" s="3"/>
      <c r="I813" s="3"/>
      <c r="J813" s="3"/>
      <c r="K813" s="3"/>
      <c r="L813" s="3"/>
      <c r="M813" s="3"/>
      <c r="N813" s="3"/>
      <c r="O813" s="3"/>
      <c r="P813" s="3"/>
      <c r="Q813" s="3"/>
      <c r="R813" s="3"/>
      <c r="S813" s="3"/>
      <c r="T813" s="3"/>
      <c r="U813" s="3"/>
      <c r="V813" s="3"/>
      <c r="W813" s="3"/>
    </row>
    <row r="814" spans="1:23" ht="14">
      <c r="A814" s="3"/>
      <c r="B814" s="3"/>
      <c r="C814" s="3"/>
      <c r="D814" s="3"/>
      <c r="E814" s="3"/>
      <c r="F814" s="3"/>
      <c r="G814" s="3"/>
      <c r="H814" s="3"/>
      <c r="I814" s="3"/>
      <c r="J814" s="3"/>
      <c r="K814" s="3"/>
      <c r="L814" s="3"/>
      <c r="M814" s="3"/>
      <c r="N814" s="3"/>
      <c r="O814" s="3"/>
      <c r="P814" s="3"/>
      <c r="Q814" s="3"/>
      <c r="R814" s="3"/>
      <c r="S814" s="3"/>
      <c r="T814" s="3"/>
      <c r="U814" s="3"/>
      <c r="V814" s="3"/>
      <c r="W814" s="3"/>
    </row>
    <row r="815" spans="1:23" ht="14">
      <c r="A815" s="3"/>
      <c r="B815" s="3"/>
      <c r="C815" s="3"/>
      <c r="D815" s="3"/>
      <c r="E815" s="3"/>
      <c r="F815" s="3"/>
      <c r="G815" s="3"/>
      <c r="H815" s="3"/>
      <c r="I815" s="3"/>
      <c r="J815" s="3"/>
      <c r="K815" s="3"/>
      <c r="L815" s="3"/>
      <c r="M815" s="3"/>
      <c r="N815" s="3"/>
      <c r="O815" s="3"/>
      <c r="P815" s="3"/>
      <c r="Q815" s="3"/>
      <c r="R815" s="3"/>
      <c r="S815" s="3"/>
      <c r="T815" s="3"/>
      <c r="U815" s="3"/>
      <c r="V815" s="3"/>
      <c r="W815" s="3"/>
    </row>
    <row r="816" spans="1:23" ht="14">
      <c r="A816" s="3"/>
      <c r="B816" s="3"/>
      <c r="C816" s="3"/>
      <c r="D816" s="3"/>
      <c r="E816" s="3"/>
      <c r="F816" s="3"/>
      <c r="G816" s="3"/>
      <c r="H816" s="3"/>
      <c r="I816" s="3"/>
      <c r="J816" s="3"/>
      <c r="K816" s="3"/>
      <c r="L816" s="3"/>
      <c r="M816" s="3"/>
      <c r="N816" s="3"/>
      <c r="O816" s="3"/>
      <c r="P816" s="3"/>
      <c r="Q816" s="3"/>
      <c r="R816" s="3"/>
      <c r="S816" s="3"/>
      <c r="T816" s="3"/>
      <c r="U816" s="3"/>
      <c r="V816" s="3"/>
      <c r="W816" s="3"/>
    </row>
    <row r="817" spans="1:23" ht="14">
      <c r="A817" s="3"/>
      <c r="B817" s="3"/>
      <c r="C817" s="3"/>
      <c r="D817" s="3"/>
      <c r="E817" s="3"/>
      <c r="F817" s="3"/>
      <c r="G817" s="3"/>
      <c r="H817" s="3"/>
      <c r="I817" s="3"/>
      <c r="J817" s="3"/>
      <c r="K817" s="3"/>
      <c r="L817" s="3"/>
      <c r="M817" s="3"/>
      <c r="N817" s="3"/>
      <c r="O817" s="3"/>
      <c r="P817" s="3"/>
      <c r="Q817" s="3"/>
      <c r="R817" s="3"/>
      <c r="S817" s="3"/>
      <c r="T817" s="3"/>
      <c r="U817" s="3"/>
      <c r="V817" s="3"/>
      <c r="W817" s="3"/>
    </row>
    <row r="818" spans="1:23" ht="14">
      <c r="A818" s="3"/>
      <c r="B818" s="3"/>
      <c r="C818" s="3"/>
      <c r="D818" s="3"/>
      <c r="E818" s="3"/>
      <c r="F818" s="3"/>
      <c r="G818" s="3"/>
      <c r="H818" s="3"/>
      <c r="I818" s="3"/>
      <c r="J818" s="3"/>
      <c r="K818" s="3"/>
      <c r="L818" s="3"/>
      <c r="M818" s="3"/>
      <c r="N818" s="3"/>
      <c r="O818" s="3"/>
      <c r="P818" s="3"/>
      <c r="Q818" s="3"/>
      <c r="R818" s="3"/>
      <c r="S818" s="3"/>
      <c r="T818" s="3"/>
      <c r="U818" s="3"/>
      <c r="V818" s="3"/>
      <c r="W818" s="3"/>
    </row>
    <row r="819" spans="1:23" ht="14">
      <c r="A819" s="3"/>
      <c r="B819" s="3"/>
      <c r="C819" s="3"/>
      <c r="D819" s="3"/>
      <c r="E819" s="3"/>
      <c r="F819" s="3"/>
      <c r="G819" s="3"/>
      <c r="H819" s="3"/>
      <c r="I819" s="3"/>
      <c r="J819" s="3"/>
      <c r="K819" s="3"/>
      <c r="L819" s="3"/>
      <c r="M819" s="3"/>
      <c r="N819" s="3"/>
      <c r="O819" s="3"/>
      <c r="P819" s="3"/>
      <c r="Q819" s="3"/>
      <c r="R819" s="3"/>
      <c r="S819" s="3"/>
      <c r="T819" s="3"/>
      <c r="U819" s="3"/>
      <c r="V819" s="3"/>
      <c r="W819" s="3"/>
    </row>
    <row r="820" spans="1:23" ht="14">
      <c r="A820" s="3"/>
      <c r="B820" s="3"/>
      <c r="C820" s="3"/>
      <c r="D820" s="3"/>
      <c r="E820" s="3"/>
      <c r="F820" s="3"/>
      <c r="G820" s="3"/>
      <c r="H820" s="3"/>
      <c r="I820" s="3"/>
      <c r="J820" s="3"/>
      <c r="K820" s="3"/>
      <c r="L820" s="3"/>
      <c r="M820" s="3"/>
      <c r="N820" s="3"/>
      <c r="O820" s="3"/>
      <c r="P820" s="3"/>
      <c r="Q820" s="3"/>
      <c r="R820" s="3"/>
      <c r="S820" s="3"/>
      <c r="T820" s="3"/>
      <c r="U820" s="3"/>
      <c r="V820" s="3"/>
      <c r="W820" s="3"/>
    </row>
    <row r="821" spans="1:23" ht="14">
      <c r="A821" s="3"/>
      <c r="B821" s="3"/>
      <c r="C821" s="3"/>
      <c r="D821" s="3"/>
      <c r="E821" s="3"/>
      <c r="F821" s="3"/>
      <c r="G821" s="3"/>
      <c r="H821" s="3"/>
      <c r="I821" s="3"/>
      <c r="J821" s="3"/>
      <c r="K821" s="3"/>
      <c r="L821" s="3"/>
      <c r="M821" s="3"/>
      <c r="N821" s="3"/>
      <c r="O821" s="3"/>
      <c r="P821" s="3"/>
      <c r="Q821" s="3"/>
      <c r="R821" s="3"/>
      <c r="S821" s="3"/>
      <c r="T821" s="3"/>
      <c r="U821" s="3"/>
      <c r="V821" s="3"/>
      <c r="W821" s="3"/>
    </row>
    <row r="822" spans="1:23" ht="14">
      <c r="A822" s="3"/>
      <c r="B822" s="3"/>
      <c r="C822" s="3"/>
      <c r="D822" s="3"/>
      <c r="E822" s="3"/>
      <c r="F822" s="3"/>
      <c r="G822" s="3"/>
      <c r="H822" s="3"/>
      <c r="I822" s="3"/>
      <c r="J822" s="3"/>
      <c r="K822" s="3"/>
      <c r="L822" s="3"/>
      <c r="M822" s="3"/>
      <c r="N822" s="3"/>
      <c r="O822" s="3"/>
      <c r="P822" s="3"/>
      <c r="Q822" s="3"/>
      <c r="R822" s="3"/>
      <c r="S822" s="3"/>
      <c r="T822" s="3"/>
      <c r="U822" s="3"/>
      <c r="V822" s="3"/>
      <c r="W822" s="3"/>
    </row>
    <row r="823" spans="1:23" ht="14">
      <c r="A823" s="3"/>
      <c r="B823" s="3"/>
      <c r="C823" s="3"/>
      <c r="D823" s="3"/>
      <c r="E823" s="3"/>
      <c r="F823" s="3"/>
      <c r="G823" s="3"/>
      <c r="H823" s="3"/>
      <c r="I823" s="3"/>
      <c r="J823" s="3"/>
      <c r="K823" s="3"/>
      <c r="L823" s="3"/>
      <c r="M823" s="3"/>
      <c r="N823" s="3"/>
      <c r="O823" s="3"/>
      <c r="P823" s="3"/>
      <c r="Q823" s="3"/>
      <c r="R823" s="3"/>
      <c r="S823" s="3"/>
      <c r="T823" s="3"/>
      <c r="U823" s="3"/>
      <c r="V823" s="3"/>
      <c r="W823" s="3"/>
    </row>
    <row r="824" spans="1:23" ht="14">
      <c r="A824" s="3"/>
      <c r="B824" s="3"/>
      <c r="C824" s="3"/>
      <c r="D824" s="3"/>
      <c r="E824" s="3"/>
      <c r="F824" s="3"/>
      <c r="G824" s="3"/>
      <c r="H824" s="3"/>
      <c r="I824" s="3"/>
      <c r="J824" s="3"/>
      <c r="K824" s="3"/>
      <c r="L824" s="3"/>
      <c r="M824" s="3"/>
      <c r="N824" s="3"/>
      <c r="O824" s="3"/>
      <c r="P824" s="3"/>
      <c r="Q824" s="3"/>
      <c r="R824" s="3"/>
      <c r="S824" s="3"/>
      <c r="T824" s="3"/>
      <c r="U824" s="3"/>
      <c r="V824" s="3"/>
      <c r="W824" s="3"/>
    </row>
    <row r="825" spans="1:23" ht="14">
      <c r="A825" s="3"/>
      <c r="B825" s="3"/>
      <c r="C825" s="3"/>
      <c r="D825" s="3"/>
      <c r="E825" s="3"/>
      <c r="F825" s="3"/>
      <c r="G825" s="3"/>
      <c r="H825" s="3"/>
      <c r="I825" s="3"/>
      <c r="J825" s="3"/>
      <c r="K825" s="3"/>
      <c r="L825" s="3"/>
      <c r="M825" s="3"/>
      <c r="N825" s="3"/>
      <c r="O825" s="3"/>
      <c r="P825" s="3"/>
      <c r="Q825" s="3"/>
      <c r="R825" s="3"/>
      <c r="S825" s="3"/>
      <c r="T825" s="3"/>
      <c r="U825" s="3"/>
      <c r="V825" s="3"/>
      <c r="W825" s="3"/>
    </row>
    <row r="826" spans="1:23" ht="14">
      <c r="A826" s="3"/>
      <c r="B826" s="3"/>
      <c r="C826" s="3"/>
      <c r="D826" s="3"/>
      <c r="E826" s="3"/>
      <c r="F826" s="3"/>
      <c r="G826" s="3"/>
      <c r="H826" s="3"/>
      <c r="I826" s="3"/>
      <c r="J826" s="3"/>
      <c r="K826" s="3"/>
      <c r="L826" s="3"/>
      <c r="M826" s="3"/>
      <c r="N826" s="3"/>
      <c r="O826" s="3"/>
      <c r="P826" s="3"/>
      <c r="Q826" s="3"/>
      <c r="R826" s="3"/>
      <c r="S826" s="3"/>
      <c r="T826" s="3"/>
      <c r="U826" s="3"/>
      <c r="V826" s="3"/>
      <c r="W826" s="3"/>
    </row>
    <row r="827" spans="1:23" ht="14">
      <c r="A827" s="3"/>
      <c r="B827" s="3"/>
      <c r="C827" s="3"/>
      <c r="D827" s="3"/>
      <c r="E827" s="3"/>
      <c r="F827" s="3"/>
      <c r="G827" s="3"/>
      <c r="H827" s="3"/>
      <c r="I827" s="3"/>
      <c r="J827" s="3"/>
      <c r="K827" s="3"/>
      <c r="L827" s="3"/>
      <c r="M827" s="3"/>
      <c r="N827" s="3"/>
      <c r="O827" s="3"/>
      <c r="P827" s="3"/>
      <c r="Q827" s="3"/>
      <c r="R827" s="3"/>
      <c r="S827" s="3"/>
      <c r="T827" s="3"/>
      <c r="U827" s="3"/>
      <c r="V827" s="3"/>
      <c r="W827" s="3"/>
    </row>
    <row r="828" spans="1:23" ht="14">
      <c r="A828" s="3"/>
      <c r="B828" s="3"/>
      <c r="C828" s="3"/>
      <c r="D828" s="3"/>
      <c r="E828" s="3"/>
      <c r="F828" s="3"/>
      <c r="G828" s="3"/>
      <c r="H828" s="3"/>
      <c r="I828" s="3"/>
      <c r="J828" s="3"/>
      <c r="K828" s="3"/>
      <c r="L828" s="3"/>
      <c r="M828" s="3"/>
      <c r="N828" s="3"/>
      <c r="O828" s="3"/>
      <c r="P828" s="3"/>
      <c r="Q828" s="3"/>
      <c r="R828" s="3"/>
      <c r="S828" s="3"/>
      <c r="T828" s="3"/>
      <c r="U828" s="3"/>
      <c r="V828" s="3"/>
      <c r="W828" s="3"/>
    </row>
    <row r="829" spans="1:23" ht="14">
      <c r="A829" s="3"/>
      <c r="B829" s="3"/>
      <c r="C829" s="3"/>
      <c r="D829" s="3"/>
      <c r="E829" s="3"/>
      <c r="F829" s="3"/>
      <c r="G829" s="3"/>
      <c r="H829" s="3"/>
      <c r="I829" s="3"/>
      <c r="J829" s="3"/>
      <c r="K829" s="3"/>
      <c r="L829" s="3"/>
      <c r="M829" s="3"/>
      <c r="N829" s="3"/>
      <c r="O829" s="3"/>
      <c r="P829" s="3"/>
      <c r="Q829" s="3"/>
      <c r="R829" s="3"/>
      <c r="S829" s="3"/>
      <c r="T829" s="3"/>
      <c r="U829" s="3"/>
      <c r="V829" s="3"/>
      <c r="W829" s="3"/>
    </row>
    <row r="830" spans="1:23" ht="14">
      <c r="A830" s="3"/>
      <c r="B830" s="3"/>
      <c r="C830" s="3"/>
      <c r="D830" s="3"/>
      <c r="E830" s="3"/>
      <c r="F830" s="3"/>
      <c r="G830" s="3"/>
      <c r="H830" s="3"/>
      <c r="I830" s="3"/>
      <c r="J830" s="3"/>
      <c r="K830" s="3"/>
      <c r="L830" s="3"/>
      <c r="M830" s="3"/>
      <c r="N830" s="3"/>
      <c r="O830" s="3"/>
      <c r="P830" s="3"/>
      <c r="Q830" s="3"/>
      <c r="R830" s="3"/>
      <c r="S830" s="3"/>
      <c r="T830" s="3"/>
      <c r="U830" s="3"/>
      <c r="V830" s="3"/>
      <c r="W830" s="3"/>
    </row>
    <row r="831" spans="1:23" ht="14">
      <c r="A831" s="3"/>
      <c r="B831" s="3"/>
      <c r="C831" s="3"/>
      <c r="D831" s="3"/>
      <c r="E831" s="3"/>
      <c r="F831" s="3"/>
      <c r="G831" s="3"/>
      <c r="H831" s="3"/>
      <c r="I831" s="3"/>
      <c r="J831" s="3"/>
      <c r="K831" s="3"/>
      <c r="L831" s="3"/>
      <c r="M831" s="3"/>
      <c r="N831" s="3"/>
      <c r="O831" s="3"/>
      <c r="P831" s="3"/>
      <c r="Q831" s="3"/>
      <c r="R831" s="3"/>
      <c r="S831" s="3"/>
      <c r="T831" s="3"/>
      <c r="U831" s="3"/>
      <c r="V831" s="3"/>
      <c r="W831" s="3"/>
    </row>
    <row r="832" spans="1:23" ht="14">
      <c r="A832" s="3"/>
      <c r="B832" s="3"/>
      <c r="C832" s="3"/>
      <c r="D832" s="3"/>
      <c r="E832" s="3"/>
      <c r="F832" s="3"/>
      <c r="G832" s="3"/>
      <c r="H832" s="3"/>
      <c r="I832" s="3"/>
      <c r="J832" s="3"/>
      <c r="K832" s="3"/>
      <c r="L832" s="3"/>
      <c r="M832" s="3"/>
      <c r="N832" s="3"/>
      <c r="O832" s="3"/>
      <c r="P832" s="3"/>
      <c r="Q832" s="3"/>
      <c r="R832" s="3"/>
      <c r="S832" s="3"/>
      <c r="T832" s="3"/>
      <c r="U832" s="3"/>
      <c r="V832" s="3"/>
      <c r="W832" s="3"/>
    </row>
    <row r="833" spans="1:23" ht="14">
      <c r="A833" s="3"/>
      <c r="B833" s="3"/>
      <c r="C833" s="3"/>
      <c r="D833" s="3"/>
      <c r="E833" s="3"/>
      <c r="F833" s="3"/>
      <c r="G833" s="3"/>
      <c r="H833" s="3"/>
      <c r="I833" s="3"/>
      <c r="J833" s="3"/>
      <c r="K833" s="3"/>
      <c r="L833" s="3"/>
      <c r="M833" s="3"/>
      <c r="N833" s="3"/>
      <c r="O833" s="3"/>
      <c r="P833" s="3"/>
      <c r="Q833" s="3"/>
      <c r="R833" s="3"/>
      <c r="S833" s="3"/>
      <c r="T833" s="3"/>
      <c r="U833" s="3"/>
      <c r="V833" s="3"/>
      <c r="W833" s="3"/>
    </row>
    <row r="834" spans="1:23" ht="14">
      <c r="A834" s="3"/>
      <c r="B834" s="3"/>
      <c r="C834" s="3"/>
      <c r="D834" s="3"/>
      <c r="E834" s="3"/>
      <c r="F834" s="3"/>
      <c r="G834" s="3"/>
      <c r="H834" s="3"/>
      <c r="I834" s="3"/>
      <c r="J834" s="3"/>
      <c r="K834" s="3"/>
      <c r="L834" s="3"/>
      <c r="M834" s="3"/>
      <c r="N834" s="3"/>
      <c r="O834" s="3"/>
      <c r="P834" s="3"/>
      <c r="Q834" s="3"/>
      <c r="R834" s="3"/>
      <c r="S834" s="3"/>
      <c r="T834" s="3"/>
      <c r="U834" s="3"/>
      <c r="V834" s="3"/>
      <c r="W834" s="3"/>
    </row>
    <row r="835" spans="1:23" ht="14">
      <c r="A835" s="3"/>
      <c r="B835" s="3"/>
      <c r="C835" s="3"/>
      <c r="D835" s="3"/>
      <c r="E835" s="3"/>
      <c r="F835" s="3"/>
      <c r="G835" s="3"/>
      <c r="H835" s="3"/>
      <c r="I835" s="3"/>
      <c r="J835" s="3"/>
      <c r="K835" s="3"/>
      <c r="L835" s="3"/>
      <c r="M835" s="3"/>
      <c r="N835" s="3"/>
      <c r="O835" s="3"/>
      <c r="P835" s="3"/>
      <c r="Q835" s="3"/>
      <c r="R835" s="3"/>
      <c r="S835" s="3"/>
      <c r="T835" s="3"/>
      <c r="U835" s="3"/>
      <c r="V835" s="3"/>
      <c r="W835" s="3"/>
    </row>
    <row r="836" spans="1:23" ht="14">
      <c r="A836" s="3"/>
      <c r="B836" s="3"/>
      <c r="C836" s="3"/>
      <c r="D836" s="3"/>
      <c r="E836" s="3"/>
      <c r="F836" s="3"/>
      <c r="G836" s="3"/>
      <c r="H836" s="3"/>
      <c r="I836" s="3"/>
      <c r="J836" s="3"/>
      <c r="K836" s="3"/>
      <c r="L836" s="3"/>
      <c r="M836" s="3"/>
      <c r="N836" s="3"/>
      <c r="O836" s="3"/>
      <c r="P836" s="3"/>
      <c r="Q836" s="3"/>
      <c r="R836" s="3"/>
      <c r="S836" s="3"/>
      <c r="T836" s="3"/>
      <c r="U836" s="3"/>
      <c r="V836" s="3"/>
      <c r="W836" s="3"/>
    </row>
    <row r="837" spans="1:23" ht="14">
      <c r="A837" s="3"/>
      <c r="B837" s="3"/>
      <c r="C837" s="3"/>
      <c r="D837" s="3"/>
      <c r="E837" s="3"/>
      <c r="F837" s="3"/>
      <c r="G837" s="3"/>
      <c r="H837" s="3"/>
      <c r="I837" s="3"/>
      <c r="J837" s="3"/>
      <c r="K837" s="3"/>
      <c r="L837" s="3"/>
      <c r="M837" s="3"/>
      <c r="N837" s="3"/>
      <c r="O837" s="3"/>
      <c r="P837" s="3"/>
      <c r="Q837" s="3"/>
      <c r="R837" s="3"/>
      <c r="S837" s="3"/>
      <c r="T837" s="3"/>
      <c r="U837" s="3"/>
      <c r="V837" s="3"/>
      <c r="W837" s="3"/>
    </row>
    <row r="838" spans="1:23" ht="14">
      <c r="A838" s="3"/>
      <c r="B838" s="3"/>
      <c r="C838" s="3"/>
      <c r="D838" s="3"/>
      <c r="E838" s="3"/>
      <c r="F838" s="3"/>
      <c r="G838" s="3"/>
      <c r="H838" s="3"/>
      <c r="I838" s="3"/>
      <c r="J838" s="3"/>
      <c r="K838" s="3"/>
      <c r="L838" s="3"/>
      <c r="M838" s="3"/>
      <c r="N838" s="3"/>
      <c r="O838" s="3"/>
      <c r="P838" s="3"/>
      <c r="Q838" s="3"/>
      <c r="R838" s="3"/>
      <c r="S838" s="3"/>
      <c r="T838" s="3"/>
      <c r="U838" s="3"/>
      <c r="V838" s="3"/>
      <c r="W838" s="3"/>
    </row>
    <row r="839" spans="1:23" ht="14">
      <c r="A839" s="3"/>
      <c r="B839" s="3"/>
      <c r="C839" s="3"/>
      <c r="D839" s="3"/>
      <c r="E839" s="3"/>
      <c r="F839" s="3"/>
      <c r="G839" s="3"/>
      <c r="H839" s="3"/>
      <c r="I839" s="3"/>
      <c r="J839" s="3"/>
      <c r="K839" s="3"/>
      <c r="L839" s="3"/>
      <c r="M839" s="3"/>
      <c r="N839" s="3"/>
      <c r="O839" s="3"/>
      <c r="P839" s="3"/>
      <c r="Q839" s="3"/>
      <c r="R839" s="3"/>
      <c r="S839" s="3"/>
      <c r="T839" s="3"/>
      <c r="U839" s="3"/>
      <c r="V839" s="3"/>
      <c r="W839" s="3"/>
    </row>
    <row r="840" spans="1:23" ht="14">
      <c r="A840" s="3"/>
      <c r="B840" s="3"/>
      <c r="C840" s="3"/>
      <c r="D840" s="3"/>
      <c r="E840" s="3"/>
      <c r="F840" s="3"/>
      <c r="G840" s="3"/>
      <c r="H840" s="3"/>
      <c r="I840" s="3"/>
      <c r="J840" s="3"/>
      <c r="K840" s="3"/>
      <c r="L840" s="3"/>
      <c r="M840" s="3"/>
      <c r="N840" s="3"/>
      <c r="O840" s="3"/>
      <c r="P840" s="3"/>
      <c r="Q840" s="3"/>
      <c r="R840" s="3"/>
      <c r="S840" s="3"/>
      <c r="T840" s="3"/>
      <c r="U840" s="3"/>
      <c r="V840" s="3"/>
      <c r="W840" s="3"/>
    </row>
    <row r="841" spans="1:23" ht="14">
      <c r="A841" s="3"/>
      <c r="B841" s="3"/>
      <c r="C841" s="3"/>
      <c r="D841" s="3"/>
      <c r="E841" s="3"/>
      <c r="F841" s="3"/>
      <c r="G841" s="3"/>
      <c r="H841" s="3"/>
      <c r="I841" s="3"/>
      <c r="J841" s="3"/>
      <c r="K841" s="3"/>
      <c r="L841" s="3"/>
      <c r="M841" s="3"/>
      <c r="N841" s="3"/>
      <c r="O841" s="3"/>
      <c r="P841" s="3"/>
      <c r="Q841" s="3"/>
      <c r="R841" s="3"/>
      <c r="S841" s="3"/>
      <c r="T841" s="3"/>
      <c r="U841" s="3"/>
      <c r="V841" s="3"/>
      <c r="W841" s="3"/>
    </row>
    <row r="842" spans="1:23" ht="14">
      <c r="A842" s="3"/>
      <c r="B842" s="3"/>
      <c r="C842" s="3"/>
      <c r="D842" s="3"/>
      <c r="E842" s="3"/>
      <c r="F842" s="3"/>
      <c r="G842" s="3"/>
      <c r="H842" s="3"/>
      <c r="I842" s="3"/>
      <c r="J842" s="3"/>
      <c r="K842" s="3"/>
      <c r="L842" s="3"/>
      <c r="M842" s="3"/>
      <c r="N842" s="3"/>
      <c r="O842" s="3"/>
      <c r="P842" s="3"/>
      <c r="Q842" s="3"/>
      <c r="R842" s="3"/>
      <c r="S842" s="3"/>
      <c r="T842" s="3"/>
      <c r="U842" s="3"/>
      <c r="V842" s="3"/>
      <c r="W842" s="3"/>
    </row>
    <row r="843" spans="1:23" ht="14">
      <c r="A843" s="3"/>
      <c r="B843" s="3"/>
      <c r="C843" s="3"/>
      <c r="D843" s="3"/>
      <c r="E843" s="3"/>
      <c r="F843" s="3"/>
      <c r="G843" s="3"/>
      <c r="H843" s="3"/>
      <c r="I843" s="3"/>
      <c r="J843" s="3"/>
      <c r="K843" s="3"/>
      <c r="L843" s="3"/>
      <c r="M843" s="3"/>
      <c r="N843" s="3"/>
      <c r="O843" s="3"/>
      <c r="P843" s="3"/>
      <c r="Q843" s="3"/>
      <c r="R843" s="3"/>
      <c r="S843" s="3"/>
      <c r="T843" s="3"/>
      <c r="U843" s="3"/>
      <c r="V843" s="3"/>
      <c r="W843" s="3"/>
    </row>
    <row r="844" spans="1:23" ht="14">
      <c r="A844" s="3"/>
      <c r="B844" s="3"/>
      <c r="C844" s="3"/>
      <c r="D844" s="3"/>
      <c r="E844" s="3"/>
      <c r="F844" s="3"/>
      <c r="G844" s="3"/>
      <c r="H844" s="3"/>
      <c r="I844" s="3"/>
      <c r="J844" s="3"/>
      <c r="K844" s="3"/>
      <c r="L844" s="3"/>
      <c r="M844" s="3"/>
      <c r="N844" s="3"/>
      <c r="O844" s="3"/>
      <c r="P844" s="3"/>
      <c r="Q844" s="3"/>
      <c r="R844" s="3"/>
      <c r="S844" s="3"/>
      <c r="T844" s="3"/>
      <c r="U844" s="3"/>
      <c r="V844" s="3"/>
      <c r="W844" s="3"/>
    </row>
    <row r="845" spans="1:23" ht="14">
      <c r="A845" s="3"/>
      <c r="B845" s="3"/>
      <c r="C845" s="3"/>
      <c r="D845" s="3"/>
      <c r="E845" s="3"/>
      <c r="F845" s="3"/>
      <c r="G845" s="3"/>
      <c r="H845" s="3"/>
      <c r="I845" s="3"/>
      <c r="J845" s="3"/>
      <c r="K845" s="3"/>
      <c r="L845" s="3"/>
      <c r="M845" s="3"/>
      <c r="N845" s="3"/>
      <c r="O845" s="3"/>
      <c r="P845" s="3"/>
      <c r="Q845" s="3"/>
      <c r="R845" s="3"/>
      <c r="S845" s="3"/>
      <c r="T845" s="3"/>
      <c r="U845" s="3"/>
      <c r="V845" s="3"/>
      <c r="W845" s="3"/>
    </row>
    <row r="846" spans="1:23" ht="14">
      <c r="A846" s="3"/>
      <c r="B846" s="3"/>
      <c r="C846" s="3"/>
      <c r="D846" s="3"/>
      <c r="E846" s="3"/>
      <c r="F846" s="3"/>
      <c r="G846" s="3"/>
      <c r="H846" s="3"/>
      <c r="I846" s="3"/>
      <c r="J846" s="3"/>
      <c r="K846" s="3"/>
      <c r="L846" s="3"/>
      <c r="M846" s="3"/>
      <c r="N846" s="3"/>
      <c r="O846" s="3"/>
      <c r="P846" s="3"/>
      <c r="Q846" s="3"/>
      <c r="R846" s="3"/>
      <c r="S846" s="3"/>
      <c r="T846" s="3"/>
      <c r="U846" s="3"/>
      <c r="V846" s="3"/>
      <c r="W846" s="3"/>
    </row>
    <row r="847" spans="1:23" ht="14">
      <c r="A847" s="3"/>
      <c r="B847" s="3"/>
      <c r="C847" s="3"/>
      <c r="D847" s="3"/>
      <c r="E847" s="3"/>
      <c r="F847" s="3"/>
      <c r="G847" s="3"/>
      <c r="H847" s="3"/>
      <c r="I847" s="3"/>
      <c r="J847" s="3"/>
      <c r="K847" s="3"/>
      <c r="L847" s="3"/>
      <c r="M847" s="3"/>
      <c r="N847" s="3"/>
      <c r="O847" s="3"/>
      <c r="P847" s="3"/>
      <c r="Q847" s="3"/>
      <c r="R847" s="3"/>
      <c r="S847" s="3"/>
      <c r="T847" s="3"/>
      <c r="U847" s="3"/>
      <c r="V847" s="3"/>
      <c r="W847" s="3"/>
    </row>
    <row r="848" spans="1:23" ht="14">
      <c r="A848" s="3"/>
      <c r="B848" s="3"/>
      <c r="C848" s="3"/>
      <c r="D848" s="3"/>
      <c r="E848" s="3"/>
      <c r="F848" s="3"/>
      <c r="G848" s="3"/>
      <c r="H848" s="3"/>
      <c r="I848" s="3"/>
      <c r="J848" s="3"/>
      <c r="K848" s="3"/>
      <c r="L848" s="3"/>
      <c r="M848" s="3"/>
      <c r="N848" s="3"/>
      <c r="O848" s="3"/>
      <c r="P848" s="3"/>
      <c r="Q848" s="3"/>
      <c r="R848" s="3"/>
      <c r="S848" s="3"/>
      <c r="T848" s="3"/>
      <c r="U848" s="3"/>
      <c r="V848" s="3"/>
      <c r="W848" s="3"/>
    </row>
    <row r="849" spans="1:23" ht="14">
      <c r="A849" s="3"/>
      <c r="B849" s="3"/>
      <c r="C849" s="3"/>
      <c r="D849" s="3"/>
      <c r="E849" s="3"/>
      <c r="F849" s="3"/>
      <c r="G849" s="3"/>
      <c r="H849" s="3"/>
      <c r="I849" s="3"/>
      <c r="J849" s="3"/>
      <c r="K849" s="3"/>
      <c r="L849" s="3"/>
      <c r="M849" s="3"/>
      <c r="N849" s="3"/>
      <c r="O849" s="3"/>
      <c r="P849" s="3"/>
      <c r="Q849" s="3"/>
      <c r="R849" s="3"/>
      <c r="S849" s="3"/>
      <c r="T849" s="3"/>
      <c r="U849" s="3"/>
      <c r="V849" s="3"/>
      <c r="W849" s="3"/>
    </row>
    <row r="850" spans="1:23" ht="14">
      <c r="A850" s="3"/>
      <c r="B850" s="3"/>
      <c r="C850" s="3"/>
      <c r="D850" s="3"/>
      <c r="E850" s="3"/>
      <c r="F850" s="3"/>
      <c r="G850" s="3"/>
      <c r="H850" s="3"/>
      <c r="I850" s="3"/>
      <c r="J850" s="3"/>
      <c r="K850" s="3"/>
      <c r="L850" s="3"/>
      <c r="M850" s="3"/>
      <c r="N850" s="3"/>
      <c r="O850" s="3"/>
      <c r="P850" s="3"/>
      <c r="Q850" s="3"/>
      <c r="R850" s="3"/>
      <c r="S850" s="3"/>
      <c r="T850" s="3"/>
      <c r="U850" s="3"/>
      <c r="V850" s="3"/>
      <c r="W850" s="3"/>
    </row>
    <row r="851" spans="1:23" ht="14">
      <c r="A851" s="3"/>
      <c r="B851" s="3"/>
      <c r="C851" s="3"/>
      <c r="D851" s="3"/>
      <c r="E851" s="3"/>
      <c r="F851" s="3"/>
      <c r="G851" s="3"/>
      <c r="H851" s="3"/>
      <c r="I851" s="3"/>
      <c r="J851" s="3"/>
      <c r="K851" s="3"/>
      <c r="L851" s="3"/>
      <c r="M851" s="3"/>
      <c r="N851" s="3"/>
      <c r="O851" s="3"/>
      <c r="P851" s="3"/>
      <c r="Q851" s="3"/>
      <c r="R851" s="3"/>
      <c r="S851" s="3"/>
      <c r="T851" s="3"/>
      <c r="U851" s="3"/>
      <c r="V851" s="3"/>
      <c r="W851" s="3"/>
    </row>
    <row r="852" spans="1:23" ht="14">
      <c r="A852" s="3"/>
      <c r="B852" s="3"/>
      <c r="C852" s="3"/>
      <c r="D852" s="3"/>
      <c r="E852" s="3"/>
      <c r="F852" s="3"/>
      <c r="G852" s="3"/>
      <c r="H852" s="3"/>
      <c r="I852" s="3"/>
      <c r="J852" s="3"/>
      <c r="K852" s="3"/>
      <c r="L852" s="3"/>
      <c r="M852" s="3"/>
      <c r="N852" s="3"/>
      <c r="O852" s="3"/>
      <c r="P852" s="3"/>
      <c r="Q852" s="3"/>
      <c r="R852" s="3"/>
      <c r="S852" s="3"/>
      <c r="T852" s="3"/>
      <c r="U852" s="3"/>
      <c r="V852" s="3"/>
      <c r="W852" s="3"/>
    </row>
    <row r="853" spans="1:23" ht="14">
      <c r="A853" s="3"/>
      <c r="B853" s="3"/>
      <c r="C853" s="3"/>
      <c r="D853" s="3"/>
      <c r="E853" s="3"/>
      <c r="F853" s="3"/>
      <c r="G853" s="3"/>
      <c r="H853" s="3"/>
      <c r="I853" s="3"/>
      <c r="J853" s="3"/>
      <c r="K853" s="3"/>
      <c r="L853" s="3"/>
      <c r="M853" s="3"/>
      <c r="N853" s="3"/>
      <c r="O853" s="3"/>
      <c r="P853" s="3"/>
      <c r="Q853" s="3"/>
      <c r="R853" s="3"/>
      <c r="S853" s="3"/>
      <c r="T853" s="3"/>
      <c r="U853" s="3"/>
      <c r="V853" s="3"/>
      <c r="W853" s="3"/>
    </row>
    <row r="854" spans="1:23" ht="14">
      <c r="A854" s="3"/>
      <c r="B854" s="3"/>
      <c r="C854" s="3"/>
      <c r="D854" s="3"/>
      <c r="E854" s="3"/>
      <c r="F854" s="3"/>
      <c r="G854" s="3"/>
      <c r="H854" s="3"/>
      <c r="I854" s="3"/>
      <c r="J854" s="3"/>
      <c r="K854" s="3"/>
      <c r="L854" s="3"/>
      <c r="M854" s="3"/>
      <c r="N854" s="3"/>
      <c r="O854" s="3"/>
      <c r="P854" s="3"/>
      <c r="Q854" s="3"/>
      <c r="R854" s="3"/>
      <c r="S854" s="3"/>
      <c r="T854" s="3"/>
      <c r="U854" s="3"/>
      <c r="V854" s="3"/>
      <c r="W854" s="3"/>
    </row>
    <row r="855" spans="1:23" ht="14">
      <c r="A855" s="3"/>
      <c r="B855" s="3"/>
      <c r="C855" s="3"/>
      <c r="D855" s="3"/>
      <c r="E855" s="3"/>
      <c r="F855" s="3"/>
      <c r="G855" s="3"/>
      <c r="H855" s="3"/>
      <c r="I855" s="3"/>
      <c r="J855" s="3"/>
      <c r="K855" s="3"/>
      <c r="L855" s="3"/>
      <c r="M855" s="3"/>
      <c r="N855" s="3"/>
      <c r="O855" s="3"/>
      <c r="P855" s="3"/>
      <c r="Q855" s="3"/>
      <c r="R855" s="3"/>
      <c r="S855" s="3"/>
      <c r="T855" s="3"/>
      <c r="U855" s="3"/>
      <c r="V855" s="3"/>
      <c r="W855" s="3"/>
    </row>
    <row r="856" spans="1:23" ht="14">
      <c r="A856" s="3"/>
      <c r="B856" s="3"/>
      <c r="C856" s="3"/>
      <c r="D856" s="3"/>
      <c r="E856" s="3"/>
      <c r="F856" s="3"/>
      <c r="G856" s="3"/>
      <c r="H856" s="3"/>
      <c r="I856" s="3"/>
      <c r="J856" s="3"/>
      <c r="K856" s="3"/>
      <c r="L856" s="3"/>
      <c r="M856" s="3"/>
      <c r="N856" s="3"/>
      <c r="O856" s="3"/>
      <c r="P856" s="3"/>
      <c r="Q856" s="3"/>
      <c r="R856" s="3"/>
      <c r="S856" s="3"/>
      <c r="T856" s="3"/>
      <c r="U856" s="3"/>
      <c r="V856" s="3"/>
      <c r="W856" s="3"/>
    </row>
    <row r="857" spans="1:23" ht="14">
      <c r="A857" s="3"/>
      <c r="B857" s="3"/>
      <c r="C857" s="3"/>
      <c r="D857" s="3"/>
      <c r="E857" s="3"/>
      <c r="F857" s="3"/>
      <c r="G857" s="3"/>
      <c r="H857" s="3"/>
      <c r="I857" s="3"/>
      <c r="J857" s="3"/>
      <c r="K857" s="3"/>
      <c r="L857" s="3"/>
      <c r="M857" s="3"/>
      <c r="N857" s="3"/>
      <c r="O857" s="3"/>
      <c r="P857" s="3"/>
      <c r="Q857" s="3"/>
      <c r="R857" s="3"/>
      <c r="S857" s="3"/>
      <c r="T857" s="3"/>
      <c r="U857" s="3"/>
      <c r="V857" s="3"/>
      <c r="W857" s="3"/>
    </row>
    <row r="858" spans="1:23" ht="14">
      <c r="A858" s="3"/>
      <c r="B858" s="3"/>
      <c r="C858" s="3"/>
      <c r="D858" s="3"/>
      <c r="E858" s="3"/>
      <c r="F858" s="3"/>
      <c r="G858" s="3"/>
      <c r="H858" s="3"/>
      <c r="I858" s="3"/>
      <c r="J858" s="3"/>
      <c r="K858" s="3"/>
      <c r="L858" s="3"/>
      <c r="M858" s="3"/>
      <c r="N858" s="3"/>
      <c r="O858" s="3"/>
      <c r="P858" s="3"/>
      <c r="Q858" s="3"/>
      <c r="R858" s="3"/>
      <c r="S858" s="3"/>
      <c r="T858" s="3"/>
      <c r="U858" s="3"/>
      <c r="V858" s="3"/>
      <c r="W858" s="3"/>
    </row>
    <row r="859" spans="1:23" ht="14">
      <c r="A859" s="3"/>
      <c r="B859" s="3"/>
      <c r="C859" s="3"/>
      <c r="D859" s="3"/>
      <c r="E859" s="3"/>
      <c r="F859" s="3"/>
      <c r="G859" s="3"/>
      <c r="H859" s="3"/>
      <c r="I859" s="3"/>
      <c r="J859" s="3"/>
      <c r="K859" s="3"/>
      <c r="L859" s="3"/>
      <c r="M859" s="3"/>
      <c r="N859" s="3"/>
      <c r="O859" s="3"/>
      <c r="P859" s="3"/>
      <c r="Q859" s="3"/>
      <c r="R859" s="3"/>
      <c r="S859" s="3"/>
      <c r="T859" s="3"/>
      <c r="U859" s="3"/>
      <c r="V859" s="3"/>
      <c r="W859" s="3"/>
    </row>
    <row r="860" spans="1:23" ht="14">
      <c r="A860" s="3"/>
      <c r="B860" s="3"/>
      <c r="C860" s="3"/>
      <c r="D860" s="3"/>
      <c r="E860" s="3"/>
      <c r="F860" s="3"/>
      <c r="G860" s="3"/>
      <c r="H860" s="3"/>
      <c r="I860" s="3"/>
      <c r="J860" s="3"/>
      <c r="K860" s="3"/>
      <c r="L860" s="3"/>
      <c r="M860" s="3"/>
      <c r="N860" s="3"/>
      <c r="O860" s="3"/>
      <c r="P860" s="3"/>
      <c r="Q860" s="3"/>
      <c r="R860" s="3"/>
      <c r="S860" s="3"/>
      <c r="T860" s="3"/>
      <c r="U860" s="3"/>
      <c r="V860" s="3"/>
      <c r="W860" s="3"/>
    </row>
    <row r="861" spans="1:23" ht="14">
      <c r="A861" s="3"/>
      <c r="B861" s="3"/>
      <c r="C861" s="3"/>
      <c r="D861" s="3"/>
      <c r="E861" s="3"/>
      <c r="F861" s="3"/>
      <c r="G861" s="3"/>
      <c r="H861" s="3"/>
      <c r="I861" s="3"/>
      <c r="J861" s="3"/>
      <c r="K861" s="3"/>
      <c r="L861" s="3"/>
      <c r="M861" s="3"/>
      <c r="N861" s="3"/>
      <c r="O861" s="3"/>
      <c r="P861" s="3"/>
      <c r="Q861" s="3"/>
      <c r="R861" s="3"/>
      <c r="S861" s="3"/>
      <c r="T861" s="3"/>
      <c r="U861" s="3"/>
      <c r="V861" s="3"/>
      <c r="W861" s="3"/>
    </row>
    <row r="862" spans="1:23" ht="14">
      <c r="A862" s="3"/>
      <c r="B862" s="3"/>
      <c r="C862" s="3"/>
      <c r="D862" s="3"/>
      <c r="E862" s="3"/>
      <c r="F862" s="3"/>
      <c r="G862" s="3"/>
      <c r="H862" s="3"/>
      <c r="I862" s="3"/>
      <c r="J862" s="3"/>
      <c r="K862" s="3"/>
      <c r="L862" s="3"/>
      <c r="M862" s="3"/>
      <c r="N862" s="3"/>
      <c r="O862" s="3"/>
      <c r="P862" s="3"/>
      <c r="Q862" s="3"/>
      <c r="R862" s="3"/>
      <c r="S862" s="3"/>
      <c r="T862" s="3"/>
      <c r="U862" s="3"/>
      <c r="V862" s="3"/>
      <c r="W862" s="3"/>
    </row>
    <row r="863" spans="1:23" ht="14">
      <c r="A863" s="3"/>
      <c r="B863" s="3"/>
      <c r="C863" s="3"/>
      <c r="D863" s="3"/>
      <c r="E863" s="3"/>
      <c r="F863" s="3"/>
      <c r="G863" s="3"/>
      <c r="H863" s="3"/>
      <c r="I863" s="3"/>
      <c r="J863" s="3"/>
      <c r="K863" s="3"/>
      <c r="L863" s="3"/>
      <c r="M863" s="3"/>
      <c r="N863" s="3"/>
      <c r="O863" s="3"/>
      <c r="P863" s="3"/>
      <c r="Q863" s="3"/>
      <c r="R863" s="3"/>
      <c r="S863" s="3"/>
      <c r="T863" s="3"/>
      <c r="U863" s="3"/>
      <c r="V863" s="3"/>
      <c r="W863" s="3"/>
    </row>
    <row r="864" spans="1:23" ht="14">
      <c r="A864" s="3"/>
      <c r="B864" s="3"/>
      <c r="C864" s="3"/>
      <c r="D864" s="3"/>
      <c r="E864" s="3"/>
      <c r="F864" s="3"/>
      <c r="G864" s="3"/>
      <c r="H864" s="3"/>
      <c r="I864" s="3"/>
      <c r="J864" s="3"/>
      <c r="K864" s="3"/>
      <c r="L864" s="3"/>
      <c r="M864" s="3"/>
      <c r="N864" s="3"/>
      <c r="O864" s="3"/>
      <c r="P864" s="3"/>
      <c r="Q864" s="3"/>
      <c r="R864" s="3"/>
      <c r="S864" s="3"/>
      <c r="T864" s="3"/>
      <c r="U864" s="3"/>
      <c r="V864" s="3"/>
      <c r="W864" s="3"/>
    </row>
    <row r="865" spans="1:23" ht="14">
      <c r="A865" s="3"/>
      <c r="B865" s="3"/>
      <c r="C865" s="3"/>
      <c r="D865" s="3"/>
      <c r="E865" s="3"/>
      <c r="F865" s="3"/>
      <c r="G865" s="3"/>
      <c r="H865" s="3"/>
      <c r="I865" s="3"/>
      <c r="J865" s="3"/>
      <c r="K865" s="3"/>
      <c r="L865" s="3"/>
      <c r="M865" s="3"/>
      <c r="N865" s="3"/>
      <c r="O865" s="3"/>
      <c r="P865" s="3"/>
      <c r="Q865" s="3"/>
      <c r="R865" s="3"/>
      <c r="S865" s="3"/>
      <c r="T865" s="3"/>
      <c r="U865" s="3"/>
      <c r="V865" s="3"/>
      <c r="W865" s="3"/>
    </row>
    <row r="866" spans="1:23" ht="14">
      <c r="A866" s="3"/>
      <c r="B866" s="3"/>
      <c r="C866" s="3"/>
      <c r="D866" s="3"/>
      <c r="E866" s="3"/>
      <c r="F866" s="3"/>
      <c r="G866" s="3"/>
      <c r="H866" s="3"/>
      <c r="I866" s="3"/>
      <c r="J866" s="3"/>
      <c r="K866" s="3"/>
      <c r="L866" s="3"/>
      <c r="M866" s="3"/>
      <c r="N866" s="3"/>
      <c r="O866" s="3"/>
      <c r="P866" s="3"/>
      <c r="Q866" s="3"/>
      <c r="R866" s="3"/>
      <c r="S866" s="3"/>
      <c r="T866" s="3"/>
      <c r="U866" s="3"/>
      <c r="V866" s="3"/>
      <c r="W866" s="3"/>
    </row>
    <row r="867" spans="1:23" ht="14">
      <c r="A867" s="3"/>
      <c r="B867" s="3"/>
      <c r="C867" s="3"/>
      <c r="D867" s="3"/>
      <c r="E867" s="3"/>
      <c r="F867" s="3"/>
      <c r="G867" s="3"/>
      <c r="H867" s="3"/>
      <c r="I867" s="3"/>
      <c r="J867" s="3"/>
      <c r="K867" s="3"/>
      <c r="L867" s="3"/>
      <c r="M867" s="3"/>
      <c r="N867" s="3"/>
      <c r="O867" s="3"/>
      <c r="P867" s="3"/>
      <c r="Q867" s="3"/>
      <c r="R867" s="3"/>
      <c r="S867" s="3"/>
      <c r="T867" s="3"/>
      <c r="U867" s="3"/>
      <c r="V867" s="3"/>
      <c r="W867" s="3"/>
    </row>
    <row r="868" spans="1:23" ht="14">
      <c r="A868" s="3"/>
      <c r="B868" s="3"/>
      <c r="C868" s="3"/>
      <c r="D868" s="3"/>
      <c r="E868" s="3"/>
      <c r="F868" s="3"/>
      <c r="G868" s="3"/>
      <c r="H868" s="3"/>
      <c r="I868" s="3"/>
      <c r="J868" s="3"/>
      <c r="K868" s="3"/>
      <c r="L868" s="3"/>
      <c r="M868" s="3"/>
      <c r="N868" s="3"/>
      <c r="O868" s="3"/>
      <c r="P868" s="3"/>
      <c r="Q868" s="3"/>
      <c r="R868" s="3"/>
      <c r="S868" s="3"/>
      <c r="T868" s="3"/>
      <c r="U868" s="3"/>
      <c r="V868" s="3"/>
      <c r="W868" s="3"/>
    </row>
    <row r="869" spans="1:23" ht="14">
      <c r="A869" s="3"/>
      <c r="B869" s="3"/>
      <c r="C869" s="3"/>
      <c r="D869" s="3"/>
      <c r="E869" s="3"/>
      <c r="F869" s="3"/>
      <c r="G869" s="3"/>
      <c r="H869" s="3"/>
      <c r="I869" s="3"/>
      <c r="J869" s="3"/>
      <c r="K869" s="3"/>
      <c r="L869" s="3"/>
      <c r="M869" s="3"/>
      <c r="N869" s="3"/>
      <c r="O869" s="3"/>
      <c r="P869" s="3"/>
      <c r="Q869" s="3"/>
      <c r="R869" s="3"/>
      <c r="S869" s="3"/>
      <c r="T869" s="3"/>
      <c r="U869" s="3"/>
      <c r="V869" s="3"/>
      <c r="W869" s="3"/>
    </row>
    <row r="870" spans="1:23" ht="14">
      <c r="A870" s="3"/>
      <c r="B870" s="3"/>
      <c r="C870" s="3"/>
      <c r="D870" s="3"/>
      <c r="E870" s="3"/>
      <c r="F870" s="3"/>
      <c r="G870" s="3"/>
      <c r="H870" s="3"/>
      <c r="I870" s="3"/>
      <c r="J870" s="3"/>
      <c r="K870" s="3"/>
      <c r="L870" s="3"/>
      <c r="M870" s="3"/>
      <c r="N870" s="3"/>
      <c r="O870" s="3"/>
      <c r="P870" s="3"/>
      <c r="Q870" s="3"/>
      <c r="R870" s="3"/>
      <c r="S870" s="3"/>
      <c r="T870" s="3"/>
      <c r="U870" s="3"/>
      <c r="V870" s="3"/>
      <c r="W870" s="3"/>
    </row>
    <row r="871" spans="1:23" ht="14">
      <c r="A871" s="3"/>
      <c r="B871" s="3"/>
      <c r="C871" s="3"/>
      <c r="D871" s="3"/>
      <c r="E871" s="3"/>
      <c r="F871" s="3"/>
      <c r="G871" s="3"/>
      <c r="H871" s="3"/>
      <c r="I871" s="3"/>
      <c r="J871" s="3"/>
      <c r="K871" s="3"/>
      <c r="L871" s="3"/>
      <c r="M871" s="3"/>
      <c r="N871" s="3"/>
      <c r="O871" s="3"/>
      <c r="P871" s="3"/>
      <c r="Q871" s="3"/>
      <c r="R871" s="3"/>
      <c r="S871" s="3"/>
      <c r="T871" s="3"/>
      <c r="U871" s="3"/>
      <c r="V871" s="3"/>
      <c r="W871" s="3"/>
    </row>
    <row r="872" spans="1:23" ht="14">
      <c r="A872" s="3"/>
      <c r="B872" s="3"/>
      <c r="C872" s="3"/>
      <c r="D872" s="3"/>
      <c r="E872" s="3"/>
      <c r="F872" s="3"/>
      <c r="G872" s="3"/>
      <c r="H872" s="3"/>
      <c r="I872" s="3"/>
      <c r="J872" s="3"/>
      <c r="K872" s="3"/>
      <c r="L872" s="3"/>
      <c r="M872" s="3"/>
      <c r="N872" s="3"/>
      <c r="O872" s="3"/>
      <c r="P872" s="3"/>
      <c r="Q872" s="3"/>
      <c r="R872" s="3"/>
      <c r="S872" s="3"/>
      <c r="T872" s="3"/>
      <c r="U872" s="3"/>
      <c r="V872" s="3"/>
      <c r="W872" s="3"/>
    </row>
    <row r="873" spans="1:23" ht="14">
      <c r="A873" s="3"/>
      <c r="B873" s="3"/>
      <c r="C873" s="3"/>
      <c r="D873" s="3"/>
      <c r="E873" s="3"/>
      <c r="F873" s="3"/>
      <c r="G873" s="3"/>
      <c r="H873" s="3"/>
      <c r="I873" s="3"/>
      <c r="J873" s="3"/>
      <c r="K873" s="3"/>
      <c r="L873" s="3"/>
      <c r="M873" s="3"/>
      <c r="N873" s="3"/>
      <c r="O873" s="3"/>
      <c r="P873" s="3"/>
      <c r="Q873" s="3"/>
      <c r="R873" s="3"/>
      <c r="S873" s="3"/>
      <c r="T873" s="3"/>
      <c r="U873" s="3"/>
      <c r="V873" s="3"/>
      <c r="W873" s="3"/>
    </row>
    <row r="874" spans="1:23" ht="14">
      <c r="A874" s="3"/>
      <c r="B874" s="3"/>
      <c r="C874" s="3"/>
      <c r="D874" s="3"/>
      <c r="E874" s="3"/>
      <c r="F874" s="3"/>
      <c r="G874" s="3"/>
      <c r="H874" s="3"/>
      <c r="I874" s="3"/>
      <c r="J874" s="3"/>
      <c r="K874" s="3"/>
      <c r="L874" s="3"/>
      <c r="M874" s="3"/>
      <c r="N874" s="3"/>
      <c r="O874" s="3"/>
      <c r="P874" s="3"/>
      <c r="Q874" s="3"/>
      <c r="R874" s="3"/>
      <c r="S874" s="3"/>
      <c r="T874" s="3"/>
      <c r="U874" s="3"/>
      <c r="V874" s="3"/>
      <c r="W874" s="3"/>
    </row>
    <row r="875" spans="1:23" ht="14">
      <c r="A875" s="3"/>
      <c r="B875" s="3"/>
      <c r="C875" s="3"/>
      <c r="D875" s="3"/>
      <c r="E875" s="3"/>
      <c r="F875" s="3"/>
      <c r="G875" s="3"/>
      <c r="H875" s="3"/>
      <c r="I875" s="3"/>
      <c r="J875" s="3"/>
      <c r="K875" s="3"/>
      <c r="L875" s="3"/>
      <c r="M875" s="3"/>
      <c r="N875" s="3"/>
      <c r="O875" s="3"/>
      <c r="P875" s="3"/>
      <c r="Q875" s="3"/>
      <c r="R875" s="3"/>
      <c r="S875" s="3"/>
      <c r="T875" s="3"/>
      <c r="U875" s="3"/>
      <c r="V875" s="3"/>
      <c r="W875" s="3"/>
    </row>
    <row r="876" spans="1:23" ht="14">
      <c r="A876" s="3"/>
      <c r="B876" s="3"/>
      <c r="C876" s="3"/>
      <c r="D876" s="3"/>
      <c r="E876" s="3"/>
      <c r="F876" s="3"/>
      <c r="G876" s="3"/>
      <c r="H876" s="3"/>
      <c r="I876" s="3"/>
      <c r="J876" s="3"/>
      <c r="K876" s="3"/>
      <c r="L876" s="3"/>
      <c r="M876" s="3"/>
      <c r="N876" s="3"/>
      <c r="O876" s="3"/>
      <c r="P876" s="3"/>
      <c r="Q876" s="3"/>
      <c r="R876" s="3"/>
      <c r="S876" s="3"/>
      <c r="T876" s="3"/>
      <c r="U876" s="3"/>
      <c r="V876" s="3"/>
      <c r="W876" s="3"/>
    </row>
    <row r="877" spans="1:23" ht="14">
      <c r="A877" s="3"/>
      <c r="B877" s="3"/>
      <c r="C877" s="3"/>
      <c r="D877" s="3"/>
      <c r="E877" s="3"/>
      <c r="F877" s="3"/>
      <c r="G877" s="3"/>
      <c r="H877" s="3"/>
      <c r="I877" s="3"/>
      <c r="J877" s="3"/>
      <c r="K877" s="3"/>
      <c r="L877" s="3"/>
      <c r="M877" s="3"/>
      <c r="N877" s="3"/>
      <c r="O877" s="3"/>
      <c r="P877" s="3"/>
      <c r="Q877" s="3"/>
      <c r="R877" s="3"/>
      <c r="S877" s="3"/>
      <c r="T877" s="3"/>
      <c r="U877" s="3"/>
      <c r="V877" s="3"/>
      <c r="W877" s="3"/>
    </row>
    <row r="878" spans="1:23" ht="14">
      <c r="A878" s="3"/>
      <c r="B878" s="3"/>
      <c r="C878" s="3"/>
      <c r="D878" s="3"/>
      <c r="E878" s="3"/>
      <c r="F878" s="3"/>
      <c r="G878" s="3"/>
      <c r="H878" s="3"/>
      <c r="I878" s="3"/>
      <c r="J878" s="3"/>
      <c r="K878" s="3"/>
      <c r="L878" s="3"/>
      <c r="M878" s="3"/>
      <c r="N878" s="3"/>
      <c r="O878" s="3"/>
      <c r="P878" s="3"/>
      <c r="Q878" s="3"/>
      <c r="R878" s="3"/>
      <c r="S878" s="3"/>
      <c r="T878" s="3"/>
      <c r="U878" s="3"/>
      <c r="V878" s="3"/>
      <c r="W878" s="3"/>
    </row>
    <row r="879" spans="1:23" ht="14">
      <c r="A879" s="3"/>
      <c r="B879" s="3"/>
      <c r="C879" s="3"/>
      <c r="D879" s="3"/>
      <c r="E879" s="3"/>
      <c r="F879" s="3"/>
      <c r="G879" s="3"/>
      <c r="H879" s="3"/>
      <c r="I879" s="3"/>
      <c r="J879" s="3"/>
      <c r="K879" s="3"/>
      <c r="L879" s="3"/>
      <c r="M879" s="3"/>
      <c r="N879" s="3"/>
      <c r="O879" s="3"/>
      <c r="P879" s="3"/>
      <c r="Q879" s="3"/>
      <c r="R879" s="3"/>
      <c r="S879" s="3"/>
      <c r="T879" s="3"/>
      <c r="U879" s="3"/>
      <c r="V879" s="3"/>
      <c r="W879" s="3"/>
    </row>
    <row r="880" spans="1:23" ht="14">
      <c r="A880" s="3"/>
      <c r="B880" s="3"/>
      <c r="C880" s="3"/>
      <c r="D880" s="3"/>
      <c r="E880" s="3"/>
      <c r="F880" s="3"/>
      <c r="G880" s="3"/>
      <c r="H880" s="3"/>
      <c r="I880" s="3"/>
      <c r="J880" s="3"/>
      <c r="K880" s="3"/>
      <c r="L880" s="3"/>
      <c r="M880" s="3"/>
      <c r="N880" s="3"/>
      <c r="O880" s="3"/>
      <c r="P880" s="3"/>
      <c r="Q880" s="3"/>
      <c r="R880" s="3"/>
      <c r="S880" s="3"/>
      <c r="T880" s="3"/>
      <c r="U880" s="3"/>
      <c r="V880" s="3"/>
      <c r="W880" s="3"/>
    </row>
    <row r="881" spans="1:23" ht="14">
      <c r="A881" s="3"/>
      <c r="B881" s="3"/>
      <c r="C881" s="3"/>
      <c r="D881" s="3"/>
      <c r="E881" s="3"/>
      <c r="F881" s="3"/>
      <c r="G881" s="3"/>
      <c r="H881" s="3"/>
      <c r="I881" s="3"/>
      <c r="J881" s="3"/>
      <c r="K881" s="3"/>
      <c r="L881" s="3"/>
      <c r="M881" s="3"/>
      <c r="N881" s="3"/>
      <c r="O881" s="3"/>
      <c r="P881" s="3"/>
      <c r="Q881" s="3"/>
      <c r="R881" s="3"/>
      <c r="S881" s="3"/>
      <c r="T881" s="3"/>
      <c r="U881" s="3"/>
      <c r="V881" s="3"/>
      <c r="W881" s="3"/>
    </row>
    <row r="882" spans="1:23" ht="14">
      <c r="A882" s="3"/>
      <c r="B882" s="3"/>
      <c r="C882" s="3"/>
      <c r="D882" s="3"/>
      <c r="E882" s="3"/>
      <c r="F882" s="3"/>
      <c r="G882" s="3"/>
      <c r="H882" s="3"/>
      <c r="I882" s="3"/>
      <c r="J882" s="3"/>
      <c r="K882" s="3"/>
      <c r="L882" s="3"/>
      <c r="M882" s="3"/>
      <c r="N882" s="3"/>
      <c r="O882" s="3"/>
      <c r="P882" s="3"/>
      <c r="Q882" s="3"/>
      <c r="R882" s="3"/>
      <c r="S882" s="3"/>
      <c r="T882" s="3"/>
      <c r="U882" s="3"/>
      <c r="V882" s="3"/>
      <c r="W882" s="3"/>
    </row>
    <row r="883" spans="1:23" ht="14">
      <c r="A883" s="3"/>
      <c r="B883" s="3"/>
      <c r="C883" s="3"/>
      <c r="D883" s="3"/>
      <c r="E883" s="3"/>
      <c r="F883" s="3"/>
      <c r="G883" s="3"/>
      <c r="H883" s="3"/>
      <c r="I883" s="3"/>
      <c r="J883" s="3"/>
      <c r="K883" s="3"/>
      <c r="L883" s="3"/>
      <c r="M883" s="3"/>
      <c r="N883" s="3"/>
      <c r="O883" s="3"/>
      <c r="P883" s="3"/>
      <c r="Q883" s="3"/>
      <c r="R883" s="3"/>
      <c r="S883" s="3"/>
      <c r="T883" s="3"/>
      <c r="U883" s="3"/>
      <c r="V883" s="3"/>
      <c r="W883" s="3"/>
    </row>
    <row r="884" spans="1:23" ht="14">
      <c r="A884" s="3"/>
      <c r="B884" s="3"/>
      <c r="C884" s="3"/>
      <c r="D884" s="3"/>
      <c r="E884" s="3"/>
      <c r="F884" s="3"/>
      <c r="G884" s="3"/>
      <c r="H884" s="3"/>
      <c r="I884" s="3"/>
      <c r="J884" s="3"/>
      <c r="K884" s="3"/>
      <c r="L884" s="3"/>
      <c r="M884" s="3"/>
      <c r="N884" s="3"/>
      <c r="O884" s="3"/>
      <c r="P884" s="3"/>
      <c r="Q884" s="3"/>
      <c r="R884" s="3"/>
      <c r="S884" s="3"/>
      <c r="T884" s="3"/>
      <c r="U884" s="3"/>
      <c r="V884" s="3"/>
      <c r="W884" s="3"/>
    </row>
    <row r="885" spans="1:23" ht="14">
      <c r="A885" s="3"/>
      <c r="B885" s="3"/>
      <c r="C885" s="3"/>
      <c r="D885" s="3"/>
      <c r="E885" s="3"/>
      <c r="F885" s="3"/>
      <c r="G885" s="3"/>
      <c r="H885" s="3"/>
      <c r="I885" s="3"/>
      <c r="J885" s="3"/>
      <c r="K885" s="3"/>
      <c r="L885" s="3"/>
      <c r="M885" s="3"/>
      <c r="N885" s="3"/>
      <c r="O885" s="3"/>
      <c r="P885" s="3"/>
      <c r="Q885" s="3"/>
      <c r="R885" s="3"/>
      <c r="S885" s="3"/>
      <c r="T885" s="3"/>
      <c r="U885" s="3"/>
      <c r="V885" s="3"/>
      <c r="W885" s="3"/>
    </row>
    <row r="886" spans="1:23" ht="14">
      <c r="A886" s="3"/>
      <c r="B886" s="3"/>
      <c r="C886" s="3"/>
      <c r="D886" s="3"/>
      <c r="E886" s="3"/>
      <c r="F886" s="3"/>
      <c r="G886" s="3"/>
      <c r="H886" s="3"/>
      <c r="I886" s="3"/>
      <c r="J886" s="3"/>
      <c r="K886" s="3"/>
      <c r="L886" s="3"/>
      <c r="M886" s="3"/>
      <c r="N886" s="3"/>
      <c r="O886" s="3"/>
      <c r="P886" s="3"/>
      <c r="Q886" s="3"/>
      <c r="R886" s="3"/>
      <c r="S886" s="3"/>
      <c r="T886" s="3"/>
      <c r="U886" s="3"/>
      <c r="V886" s="3"/>
      <c r="W886" s="3"/>
    </row>
    <row r="887" spans="1:23" ht="14">
      <c r="A887" s="3"/>
      <c r="B887" s="3"/>
      <c r="C887" s="3"/>
      <c r="D887" s="3"/>
      <c r="E887" s="3"/>
      <c r="F887" s="3"/>
      <c r="G887" s="3"/>
      <c r="H887" s="3"/>
      <c r="I887" s="3"/>
      <c r="J887" s="3"/>
      <c r="K887" s="3"/>
      <c r="L887" s="3"/>
      <c r="M887" s="3"/>
      <c r="N887" s="3"/>
      <c r="O887" s="3"/>
      <c r="P887" s="3"/>
      <c r="Q887" s="3"/>
      <c r="R887" s="3"/>
      <c r="S887" s="3"/>
      <c r="T887" s="3"/>
      <c r="U887" s="3"/>
      <c r="V887" s="3"/>
      <c r="W887" s="3"/>
    </row>
    <row r="888" spans="1:23" ht="14">
      <c r="A888" s="3"/>
      <c r="B888" s="3"/>
      <c r="C888" s="3"/>
      <c r="D888" s="3"/>
      <c r="E888" s="3"/>
      <c r="F888" s="3"/>
      <c r="G888" s="3"/>
      <c r="H888" s="3"/>
      <c r="I888" s="3"/>
      <c r="J888" s="3"/>
      <c r="K888" s="3"/>
      <c r="L888" s="3"/>
      <c r="M888" s="3"/>
      <c r="N888" s="3"/>
      <c r="O888" s="3"/>
      <c r="P888" s="3"/>
      <c r="Q888" s="3"/>
      <c r="R888" s="3"/>
      <c r="S888" s="3"/>
      <c r="T888" s="3"/>
      <c r="U888" s="3"/>
      <c r="V888" s="3"/>
      <c r="W888" s="3"/>
    </row>
    <row r="889" spans="1:23" ht="14">
      <c r="A889" s="3"/>
      <c r="B889" s="3"/>
      <c r="C889" s="3"/>
      <c r="D889" s="3"/>
      <c r="E889" s="3"/>
      <c r="F889" s="3"/>
      <c r="G889" s="3"/>
      <c r="H889" s="3"/>
      <c r="I889" s="3"/>
      <c r="J889" s="3"/>
      <c r="K889" s="3"/>
      <c r="L889" s="3"/>
      <c r="M889" s="3"/>
      <c r="N889" s="3"/>
      <c r="O889" s="3"/>
      <c r="P889" s="3"/>
      <c r="Q889" s="3"/>
      <c r="R889" s="3"/>
      <c r="S889" s="3"/>
      <c r="T889" s="3"/>
      <c r="U889" s="3"/>
      <c r="V889" s="3"/>
      <c r="W889" s="3"/>
    </row>
    <row r="890" spans="1:23" ht="14">
      <c r="A890" s="3"/>
      <c r="B890" s="3"/>
      <c r="C890" s="3"/>
      <c r="D890" s="3"/>
      <c r="E890" s="3"/>
      <c r="F890" s="3"/>
      <c r="G890" s="3"/>
      <c r="H890" s="3"/>
      <c r="I890" s="3"/>
      <c r="J890" s="3"/>
      <c r="K890" s="3"/>
      <c r="L890" s="3"/>
      <c r="M890" s="3"/>
      <c r="N890" s="3"/>
      <c r="O890" s="3"/>
      <c r="P890" s="3"/>
      <c r="Q890" s="3"/>
      <c r="R890" s="3"/>
      <c r="S890" s="3"/>
      <c r="T890" s="3"/>
      <c r="U890" s="3"/>
      <c r="V890" s="3"/>
      <c r="W890" s="3"/>
    </row>
    <row r="891" spans="1:23" ht="14">
      <c r="A891" s="3"/>
      <c r="B891" s="3"/>
      <c r="C891" s="3"/>
      <c r="D891" s="3"/>
      <c r="E891" s="3"/>
      <c r="F891" s="3"/>
      <c r="G891" s="3"/>
      <c r="H891" s="3"/>
      <c r="I891" s="3"/>
      <c r="J891" s="3"/>
      <c r="K891" s="3"/>
      <c r="L891" s="3"/>
      <c r="M891" s="3"/>
      <c r="N891" s="3"/>
      <c r="O891" s="3"/>
      <c r="P891" s="3"/>
      <c r="Q891" s="3"/>
      <c r="R891" s="3"/>
      <c r="S891" s="3"/>
      <c r="T891" s="3"/>
      <c r="U891" s="3"/>
      <c r="V891" s="3"/>
      <c r="W891" s="3"/>
    </row>
    <row r="892" spans="1:23" ht="14">
      <c r="A892" s="3"/>
      <c r="B892" s="3"/>
      <c r="C892" s="3"/>
      <c r="D892" s="3"/>
      <c r="E892" s="3"/>
      <c r="F892" s="3"/>
      <c r="G892" s="3"/>
      <c r="H892" s="3"/>
      <c r="I892" s="3"/>
      <c r="J892" s="3"/>
      <c r="K892" s="3"/>
      <c r="L892" s="3"/>
      <c r="M892" s="3"/>
      <c r="N892" s="3"/>
      <c r="O892" s="3"/>
      <c r="P892" s="3"/>
      <c r="Q892" s="3"/>
      <c r="R892" s="3"/>
      <c r="S892" s="3"/>
      <c r="T892" s="3"/>
      <c r="U892" s="3"/>
      <c r="V892" s="3"/>
      <c r="W892" s="3"/>
    </row>
    <row r="893" spans="1:23" ht="14">
      <c r="A893" s="3"/>
      <c r="B893" s="3"/>
      <c r="C893" s="3"/>
      <c r="D893" s="3"/>
      <c r="E893" s="3"/>
      <c r="F893" s="3"/>
      <c r="G893" s="3"/>
      <c r="H893" s="3"/>
      <c r="I893" s="3"/>
      <c r="J893" s="3"/>
      <c r="K893" s="3"/>
      <c r="L893" s="3"/>
      <c r="M893" s="3"/>
      <c r="N893" s="3"/>
      <c r="O893" s="3"/>
      <c r="P893" s="3"/>
      <c r="Q893" s="3"/>
      <c r="R893" s="3"/>
      <c r="S893" s="3"/>
      <c r="T893" s="3"/>
      <c r="U893" s="3"/>
      <c r="V893" s="3"/>
      <c r="W893" s="3"/>
    </row>
    <row r="894" spans="1:23" ht="14">
      <c r="A894" s="3"/>
      <c r="B894" s="3"/>
      <c r="C894" s="3"/>
      <c r="D894" s="3"/>
      <c r="E894" s="3"/>
      <c r="F894" s="3"/>
      <c r="G894" s="3"/>
      <c r="H894" s="3"/>
      <c r="I894" s="3"/>
      <c r="J894" s="3"/>
      <c r="K894" s="3"/>
      <c r="L894" s="3"/>
      <c r="M894" s="3"/>
      <c r="N894" s="3"/>
      <c r="O894" s="3"/>
      <c r="P894" s="3"/>
      <c r="Q894" s="3"/>
      <c r="R894" s="3"/>
      <c r="S894" s="3"/>
      <c r="T894" s="3"/>
      <c r="U894" s="3"/>
      <c r="V894" s="3"/>
      <c r="W894" s="3"/>
    </row>
    <row r="895" spans="1:23" ht="14">
      <c r="A895" s="3"/>
      <c r="B895" s="3"/>
      <c r="C895" s="3"/>
      <c r="D895" s="3"/>
      <c r="E895" s="3"/>
      <c r="F895" s="3"/>
      <c r="G895" s="3"/>
      <c r="H895" s="3"/>
      <c r="I895" s="3"/>
      <c r="J895" s="3"/>
      <c r="K895" s="3"/>
      <c r="L895" s="3"/>
      <c r="M895" s="3"/>
      <c r="N895" s="3"/>
      <c r="O895" s="3"/>
      <c r="P895" s="3"/>
      <c r="Q895" s="3"/>
      <c r="R895" s="3"/>
      <c r="S895" s="3"/>
      <c r="T895" s="3"/>
      <c r="U895" s="3"/>
      <c r="V895" s="3"/>
      <c r="W895" s="3"/>
    </row>
    <row r="896" spans="1:23" ht="14">
      <c r="A896" s="3"/>
      <c r="B896" s="3"/>
      <c r="C896" s="3"/>
      <c r="D896" s="3"/>
      <c r="E896" s="3"/>
      <c r="F896" s="3"/>
      <c r="G896" s="3"/>
      <c r="H896" s="3"/>
      <c r="I896" s="3"/>
      <c r="J896" s="3"/>
      <c r="K896" s="3"/>
      <c r="L896" s="3"/>
      <c r="M896" s="3"/>
      <c r="N896" s="3"/>
      <c r="O896" s="3"/>
      <c r="P896" s="3"/>
      <c r="Q896" s="3"/>
      <c r="R896" s="3"/>
      <c r="S896" s="3"/>
      <c r="T896" s="3"/>
      <c r="U896" s="3"/>
      <c r="V896" s="3"/>
      <c r="W896" s="3"/>
    </row>
    <row r="897" spans="1:23" ht="14">
      <c r="A897" s="3"/>
      <c r="B897" s="3"/>
      <c r="C897" s="3"/>
      <c r="D897" s="3"/>
      <c r="E897" s="3"/>
      <c r="F897" s="3"/>
      <c r="G897" s="3"/>
      <c r="H897" s="3"/>
      <c r="I897" s="3"/>
      <c r="J897" s="3"/>
      <c r="K897" s="3"/>
      <c r="L897" s="3"/>
      <c r="M897" s="3"/>
      <c r="N897" s="3"/>
      <c r="O897" s="3"/>
      <c r="P897" s="3"/>
      <c r="Q897" s="3"/>
      <c r="R897" s="3"/>
      <c r="S897" s="3"/>
      <c r="T897" s="3"/>
      <c r="U897" s="3"/>
      <c r="V897" s="3"/>
      <c r="W897" s="3"/>
    </row>
    <row r="898" spans="1:23" ht="14">
      <c r="A898" s="3"/>
      <c r="B898" s="3"/>
      <c r="C898" s="3"/>
      <c r="D898" s="3"/>
      <c r="E898" s="3"/>
      <c r="F898" s="3"/>
      <c r="G898" s="3"/>
      <c r="H898" s="3"/>
      <c r="I898" s="3"/>
      <c r="J898" s="3"/>
      <c r="K898" s="3"/>
      <c r="L898" s="3"/>
      <c r="M898" s="3"/>
      <c r="N898" s="3"/>
      <c r="O898" s="3"/>
      <c r="P898" s="3"/>
      <c r="Q898" s="3"/>
      <c r="R898" s="3"/>
      <c r="S898" s="3"/>
      <c r="T898" s="3"/>
      <c r="U898" s="3"/>
      <c r="V898" s="3"/>
      <c r="W898" s="3"/>
    </row>
    <row r="899" spans="1:23" ht="14">
      <c r="A899" s="3"/>
      <c r="B899" s="3"/>
      <c r="C899" s="3"/>
      <c r="D899" s="3"/>
      <c r="E899" s="3"/>
      <c r="F899" s="3"/>
      <c r="G899" s="3"/>
      <c r="H899" s="3"/>
      <c r="I899" s="3"/>
      <c r="J899" s="3"/>
      <c r="K899" s="3"/>
      <c r="L899" s="3"/>
      <c r="M899" s="3"/>
      <c r="N899" s="3"/>
      <c r="O899" s="3"/>
      <c r="P899" s="3"/>
      <c r="Q899" s="3"/>
      <c r="R899" s="3"/>
      <c r="S899" s="3"/>
      <c r="T899" s="3"/>
      <c r="U899" s="3"/>
      <c r="V899" s="3"/>
      <c r="W899" s="3"/>
    </row>
    <row r="900" spans="1:23" ht="14">
      <c r="A900" s="3"/>
      <c r="B900" s="3"/>
      <c r="C900" s="3"/>
      <c r="D900" s="3"/>
      <c r="E900" s="3"/>
      <c r="F900" s="3"/>
      <c r="G900" s="3"/>
      <c r="H900" s="3"/>
      <c r="I900" s="3"/>
      <c r="J900" s="3"/>
      <c r="K900" s="3"/>
      <c r="L900" s="3"/>
      <c r="M900" s="3"/>
      <c r="N900" s="3"/>
      <c r="O900" s="3"/>
      <c r="P900" s="3"/>
      <c r="Q900" s="3"/>
      <c r="R900" s="3"/>
      <c r="S900" s="3"/>
      <c r="T900" s="3"/>
      <c r="U900" s="3"/>
      <c r="V900" s="3"/>
      <c r="W900" s="3"/>
    </row>
    <row r="901" spans="1:23" ht="14">
      <c r="A901" s="3"/>
      <c r="B901" s="3"/>
      <c r="C901" s="3"/>
      <c r="D901" s="3"/>
      <c r="E901" s="3"/>
      <c r="F901" s="3"/>
      <c r="G901" s="3"/>
      <c r="H901" s="3"/>
      <c r="I901" s="3"/>
      <c r="J901" s="3"/>
      <c r="K901" s="3"/>
      <c r="L901" s="3"/>
      <c r="M901" s="3"/>
      <c r="N901" s="3"/>
      <c r="O901" s="3"/>
      <c r="P901" s="3"/>
      <c r="Q901" s="3"/>
      <c r="R901" s="3"/>
      <c r="S901" s="3"/>
      <c r="T901" s="3"/>
      <c r="U901" s="3"/>
      <c r="V901" s="3"/>
      <c r="W901" s="3"/>
    </row>
    <row r="902" spans="1:23" ht="14">
      <c r="A902" s="3"/>
      <c r="B902" s="3"/>
      <c r="C902" s="3"/>
      <c r="D902" s="3"/>
      <c r="E902" s="3"/>
      <c r="F902" s="3"/>
      <c r="G902" s="3"/>
      <c r="H902" s="3"/>
      <c r="I902" s="3"/>
      <c r="J902" s="3"/>
      <c r="K902" s="3"/>
      <c r="L902" s="3"/>
      <c r="M902" s="3"/>
      <c r="N902" s="3"/>
      <c r="O902" s="3"/>
      <c r="P902" s="3"/>
      <c r="Q902" s="3"/>
      <c r="R902" s="3"/>
      <c r="S902" s="3"/>
      <c r="T902" s="3"/>
      <c r="U902" s="3"/>
      <c r="V902" s="3"/>
      <c r="W902" s="3"/>
    </row>
    <row r="903" spans="1:23" ht="14">
      <c r="A903" s="3"/>
      <c r="B903" s="3"/>
      <c r="C903" s="3"/>
      <c r="D903" s="3"/>
      <c r="E903" s="3"/>
      <c r="F903" s="3"/>
      <c r="G903" s="3"/>
      <c r="H903" s="3"/>
      <c r="I903" s="3"/>
      <c r="J903" s="3"/>
      <c r="K903" s="3"/>
      <c r="L903" s="3"/>
      <c r="M903" s="3"/>
      <c r="N903" s="3"/>
      <c r="O903" s="3"/>
      <c r="P903" s="3"/>
      <c r="Q903" s="3"/>
      <c r="R903" s="3"/>
      <c r="S903" s="3"/>
      <c r="T903" s="3"/>
      <c r="U903" s="3"/>
      <c r="V903" s="3"/>
      <c r="W903" s="3"/>
    </row>
    <row r="904" spans="1:23" ht="14">
      <c r="A904" s="3"/>
      <c r="B904" s="3"/>
      <c r="C904" s="3"/>
      <c r="D904" s="3"/>
      <c r="E904" s="3"/>
      <c r="F904" s="3"/>
      <c r="G904" s="3"/>
      <c r="H904" s="3"/>
      <c r="I904" s="3"/>
      <c r="J904" s="3"/>
      <c r="K904" s="3"/>
      <c r="L904" s="3"/>
      <c r="M904" s="3"/>
      <c r="N904" s="3"/>
      <c r="O904" s="3"/>
      <c r="P904" s="3"/>
      <c r="Q904" s="3"/>
      <c r="R904" s="3"/>
      <c r="S904" s="3"/>
      <c r="T904" s="3"/>
      <c r="U904" s="3"/>
      <c r="V904" s="3"/>
      <c r="W904" s="3"/>
    </row>
    <row r="905" spans="1:23" ht="14">
      <c r="A905" s="3"/>
      <c r="B905" s="3"/>
      <c r="C905" s="3"/>
      <c r="D905" s="3"/>
      <c r="E905" s="3"/>
      <c r="F905" s="3"/>
      <c r="G905" s="3"/>
      <c r="H905" s="3"/>
      <c r="I905" s="3"/>
      <c r="J905" s="3"/>
      <c r="K905" s="3"/>
      <c r="L905" s="3"/>
      <c r="M905" s="3"/>
      <c r="N905" s="3"/>
      <c r="O905" s="3"/>
      <c r="P905" s="3"/>
      <c r="Q905" s="3"/>
      <c r="R905" s="3"/>
      <c r="S905" s="3"/>
      <c r="T905" s="3"/>
      <c r="U905" s="3"/>
      <c r="V905" s="3"/>
      <c r="W905" s="3"/>
    </row>
    <row r="906" spans="1:23" ht="14">
      <c r="A906" s="3"/>
      <c r="B906" s="3"/>
      <c r="C906" s="3"/>
      <c r="D906" s="3"/>
      <c r="E906" s="3"/>
      <c r="F906" s="3"/>
      <c r="G906" s="3"/>
      <c r="H906" s="3"/>
      <c r="I906" s="3"/>
      <c r="J906" s="3"/>
      <c r="K906" s="3"/>
      <c r="L906" s="3"/>
      <c r="M906" s="3"/>
      <c r="N906" s="3"/>
      <c r="O906" s="3"/>
      <c r="P906" s="3"/>
      <c r="Q906" s="3"/>
      <c r="R906" s="3"/>
      <c r="S906" s="3"/>
      <c r="T906" s="3"/>
      <c r="U906" s="3"/>
      <c r="V906" s="3"/>
      <c r="W906" s="3"/>
    </row>
    <row r="907" spans="1:23" ht="14">
      <c r="A907" s="3"/>
      <c r="B907" s="3"/>
      <c r="C907" s="3"/>
      <c r="D907" s="3"/>
      <c r="E907" s="3"/>
      <c r="F907" s="3"/>
      <c r="G907" s="3"/>
      <c r="H907" s="3"/>
      <c r="I907" s="3"/>
      <c r="J907" s="3"/>
      <c r="K907" s="3"/>
      <c r="L907" s="3"/>
      <c r="M907" s="3"/>
      <c r="N907" s="3"/>
      <c r="O907" s="3"/>
      <c r="P907" s="3"/>
      <c r="Q907" s="3"/>
      <c r="R907" s="3"/>
      <c r="S907" s="3"/>
      <c r="T907" s="3"/>
      <c r="U907" s="3"/>
      <c r="V907" s="3"/>
      <c r="W907" s="3"/>
    </row>
    <row r="908" spans="1:23" ht="14">
      <c r="A908" s="3"/>
      <c r="B908" s="3"/>
      <c r="C908" s="3"/>
      <c r="D908" s="3"/>
      <c r="E908" s="3"/>
      <c r="F908" s="3"/>
      <c r="G908" s="3"/>
      <c r="H908" s="3"/>
      <c r="I908" s="3"/>
      <c r="J908" s="3"/>
      <c r="K908" s="3"/>
      <c r="L908" s="3"/>
      <c r="M908" s="3"/>
      <c r="N908" s="3"/>
      <c r="O908" s="3"/>
      <c r="P908" s="3"/>
      <c r="Q908" s="3"/>
      <c r="R908" s="3"/>
      <c r="S908" s="3"/>
      <c r="T908" s="3"/>
      <c r="U908" s="3"/>
      <c r="V908" s="3"/>
      <c r="W908" s="3"/>
    </row>
    <row r="909" spans="1:23" ht="14">
      <c r="A909" s="3"/>
      <c r="B909" s="3"/>
      <c r="C909" s="3"/>
      <c r="D909" s="3"/>
      <c r="E909" s="3"/>
      <c r="F909" s="3"/>
      <c r="G909" s="3"/>
      <c r="H909" s="3"/>
      <c r="I909" s="3"/>
      <c r="J909" s="3"/>
      <c r="K909" s="3"/>
      <c r="L909" s="3"/>
      <c r="M909" s="3"/>
      <c r="N909" s="3"/>
      <c r="O909" s="3"/>
      <c r="P909" s="3"/>
      <c r="Q909" s="3"/>
      <c r="R909" s="3"/>
      <c r="S909" s="3"/>
      <c r="T909" s="3"/>
      <c r="U909" s="3"/>
      <c r="V909" s="3"/>
      <c r="W909" s="3"/>
    </row>
    <row r="910" spans="1:23" ht="14">
      <c r="A910" s="3"/>
      <c r="B910" s="3"/>
      <c r="C910" s="3"/>
      <c r="D910" s="3"/>
      <c r="E910" s="3"/>
      <c r="F910" s="3"/>
      <c r="G910" s="3"/>
      <c r="H910" s="3"/>
      <c r="I910" s="3"/>
      <c r="J910" s="3"/>
      <c r="K910" s="3"/>
      <c r="L910" s="3"/>
      <c r="M910" s="3"/>
      <c r="N910" s="3"/>
      <c r="O910" s="3"/>
      <c r="P910" s="3"/>
      <c r="Q910" s="3"/>
      <c r="R910" s="3"/>
      <c r="S910" s="3"/>
      <c r="T910" s="3"/>
      <c r="U910" s="3"/>
      <c r="V910" s="3"/>
      <c r="W910" s="3"/>
    </row>
    <row r="911" spans="1:23" ht="14">
      <c r="A911" s="3"/>
      <c r="B911" s="3"/>
      <c r="C911" s="3"/>
      <c r="D911" s="3"/>
      <c r="E911" s="3"/>
      <c r="F911" s="3"/>
      <c r="G911" s="3"/>
      <c r="H911" s="3"/>
      <c r="I911" s="3"/>
      <c r="J911" s="3"/>
      <c r="K911" s="3"/>
      <c r="L911" s="3"/>
      <c r="M911" s="3"/>
      <c r="N911" s="3"/>
      <c r="O911" s="3"/>
      <c r="P911" s="3"/>
      <c r="Q911" s="3"/>
      <c r="R911" s="3"/>
      <c r="S911" s="3"/>
      <c r="T911" s="3"/>
      <c r="U911" s="3"/>
      <c r="V911" s="3"/>
      <c r="W911" s="3"/>
    </row>
    <row r="912" spans="1:23" ht="14">
      <c r="A912" s="3"/>
      <c r="B912" s="3"/>
      <c r="C912" s="3"/>
      <c r="D912" s="3"/>
      <c r="E912" s="3"/>
      <c r="F912" s="3"/>
      <c r="G912" s="3"/>
      <c r="H912" s="3"/>
      <c r="I912" s="3"/>
      <c r="J912" s="3"/>
      <c r="K912" s="3"/>
      <c r="L912" s="3"/>
      <c r="M912" s="3"/>
      <c r="N912" s="3"/>
      <c r="O912" s="3"/>
      <c r="P912" s="3"/>
      <c r="Q912" s="3"/>
      <c r="R912" s="3"/>
      <c r="S912" s="3"/>
      <c r="T912" s="3"/>
      <c r="U912" s="3"/>
      <c r="V912" s="3"/>
      <c r="W912" s="3"/>
    </row>
    <row r="913" spans="1:23" ht="14">
      <c r="A913" s="3"/>
      <c r="B913" s="3"/>
      <c r="C913" s="3"/>
      <c r="D913" s="3"/>
      <c r="E913" s="3"/>
      <c r="F913" s="3"/>
      <c r="G913" s="3"/>
      <c r="H913" s="3"/>
      <c r="I913" s="3"/>
      <c r="J913" s="3"/>
      <c r="K913" s="3"/>
      <c r="L913" s="3"/>
      <c r="M913" s="3"/>
      <c r="N913" s="3"/>
      <c r="O913" s="3"/>
      <c r="P913" s="3"/>
      <c r="Q913" s="3"/>
      <c r="R913" s="3"/>
      <c r="S913" s="3"/>
      <c r="T913" s="3"/>
      <c r="U913" s="3"/>
      <c r="V913" s="3"/>
      <c r="W913" s="3"/>
    </row>
    <row r="914" spans="1:23" ht="14">
      <c r="A914" s="3"/>
      <c r="B914" s="3"/>
      <c r="C914" s="3"/>
      <c r="D914" s="3"/>
      <c r="E914" s="3"/>
      <c r="F914" s="3"/>
      <c r="G914" s="3"/>
      <c r="H914" s="3"/>
      <c r="I914" s="3"/>
      <c r="J914" s="3"/>
      <c r="K914" s="3"/>
      <c r="L914" s="3"/>
      <c r="M914" s="3"/>
      <c r="N914" s="3"/>
      <c r="O914" s="3"/>
      <c r="P914" s="3"/>
      <c r="Q914" s="3"/>
      <c r="R914" s="3"/>
      <c r="S914" s="3"/>
      <c r="T914" s="3"/>
      <c r="U914" s="3"/>
      <c r="V914" s="3"/>
      <c r="W914" s="3"/>
    </row>
    <row r="915" spans="1:23" ht="14">
      <c r="A915" s="3"/>
      <c r="B915" s="3"/>
      <c r="C915" s="3"/>
      <c r="D915" s="3"/>
      <c r="E915" s="3"/>
      <c r="F915" s="3"/>
      <c r="G915" s="3"/>
      <c r="H915" s="3"/>
      <c r="I915" s="3"/>
      <c r="J915" s="3"/>
      <c r="K915" s="3"/>
      <c r="L915" s="3"/>
      <c r="M915" s="3"/>
      <c r="N915" s="3"/>
      <c r="O915" s="3"/>
      <c r="P915" s="3"/>
      <c r="Q915" s="3"/>
      <c r="R915" s="3"/>
      <c r="S915" s="3"/>
      <c r="T915" s="3"/>
      <c r="U915" s="3"/>
      <c r="V915" s="3"/>
      <c r="W915" s="3"/>
    </row>
    <row r="916" spans="1:23" ht="14">
      <c r="A916" s="3"/>
      <c r="B916" s="3"/>
      <c r="C916" s="3"/>
      <c r="D916" s="3"/>
      <c r="E916" s="3"/>
      <c r="F916" s="3"/>
      <c r="G916" s="3"/>
      <c r="H916" s="3"/>
      <c r="I916" s="3"/>
      <c r="J916" s="3"/>
      <c r="K916" s="3"/>
      <c r="L916" s="3"/>
      <c r="M916" s="3"/>
      <c r="N916" s="3"/>
      <c r="O916" s="3"/>
      <c r="P916" s="3"/>
      <c r="Q916" s="3"/>
      <c r="R916" s="3"/>
      <c r="S916" s="3"/>
      <c r="T916" s="3"/>
      <c r="U916" s="3"/>
      <c r="V916" s="3"/>
      <c r="W916" s="3"/>
    </row>
    <row r="917" spans="1:23" ht="14">
      <c r="A917" s="3"/>
      <c r="B917" s="3"/>
      <c r="C917" s="3"/>
      <c r="D917" s="3"/>
      <c r="E917" s="3"/>
      <c r="F917" s="3"/>
      <c r="G917" s="3"/>
      <c r="H917" s="3"/>
      <c r="I917" s="3"/>
      <c r="J917" s="3"/>
      <c r="K917" s="3"/>
      <c r="L917" s="3"/>
      <c r="M917" s="3"/>
      <c r="N917" s="3"/>
      <c r="O917" s="3"/>
      <c r="P917" s="3"/>
      <c r="Q917" s="3"/>
      <c r="R917" s="3"/>
      <c r="S917" s="3"/>
      <c r="T917" s="3"/>
      <c r="U917" s="3"/>
      <c r="V917" s="3"/>
      <c r="W917" s="3"/>
    </row>
    <row r="918" spans="1:23" ht="14">
      <c r="A918" s="3"/>
      <c r="B918" s="3"/>
      <c r="C918" s="3"/>
      <c r="D918" s="3"/>
      <c r="E918" s="3"/>
      <c r="F918" s="3"/>
      <c r="G918" s="3"/>
      <c r="H918" s="3"/>
      <c r="I918" s="3"/>
      <c r="J918" s="3"/>
      <c r="K918" s="3"/>
      <c r="L918" s="3"/>
      <c r="M918" s="3"/>
      <c r="N918" s="3"/>
      <c r="O918" s="3"/>
      <c r="P918" s="3"/>
      <c r="Q918" s="3"/>
      <c r="R918" s="3"/>
      <c r="S918" s="3"/>
      <c r="T918" s="3"/>
      <c r="U918" s="3"/>
      <c r="V918" s="3"/>
      <c r="W918" s="3"/>
    </row>
    <row r="919" spans="1:23" ht="14">
      <c r="A919" s="3"/>
      <c r="B919" s="3"/>
      <c r="C919" s="3"/>
      <c r="D919" s="3"/>
      <c r="E919" s="3"/>
      <c r="F919" s="3"/>
      <c r="G919" s="3"/>
      <c r="H919" s="3"/>
      <c r="I919" s="3"/>
      <c r="J919" s="3"/>
      <c r="K919" s="3"/>
      <c r="L919" s="3"/>
      <c r="M919" s="3"/>
      <c r="N919" s="3"/>
      <c r="O919" s="3"/>
      <c r="P919" s="3"/>
      <c r="Q919" s="3"/>
      <c r="R919" s="3"/>
      <c r="S919" s="3"/>
      <c r="T919" s="3"/>
      <c r="U919" s="3"/>
      <c r="V919" s="3"/>
      <c r="W919" s="3"/>
    </row>
    <row r="920" spans="1:23" ht="14">
      <c r="A920" s="3"/>
      <c r="B920" s="3"/>
      <c r="C920" s="3"/>
      <c r="D920" s="3"/>
      <c r="E920" s="3"/>
      <c r="F920" s="3"/>
      <c r="G920" s="3"/>
      <c r="H920" s="3"/>
      <c r="I920" s="3"/>
      <c r="J920" s="3"/>
      <c r="K920" s="3"/>
      <c r="L920" s="3"/>
      <c r="M920" s="3"/>
      <c r="N920" s="3"/>
      <c r="O920" s="3"/>
      <c r="P920" s="3"/>
      <c r="Q920" s="3"/>
      <c r="R920" s="3"/>
      <c r="S920" s="3"/>
      <c r="T920" s="3"/>
      <c r="U920" s="3"/>
      <c r="V920" s="3"/>
      <c r="W920" s="3"/>
    </row>
    <row r="921" spans="1:23" ht="14">
      <c r="A921" s="3"/>
      <c r="B921" s="3"/>
      <c r="C921" s="3"/>
      <c r="D921" s="3"/>
      <c r="E921" s="3"/>
      <c r="F921" s="3"/>
      <c r="G921" s="3"/>
      <c r="H921" s="3"/>
      <c r="I921" s="3"/>
      <c r="J921" s="3"/>
      <c r="K921" s="3"/>
      <c r="L921" s="3"/>
      <c r="M921" s="3"/>
      <c r="N921" s="3"/>
      <c r="O921" s="3"/>
      <c r="P921" s="3"/>
      <c r="Q921" s="3"/>
      <c r="R921" s="3"/>
      <c r="S921" s="3"/>
      <c r="T921" s="3"/>
      <c r="U921" s="3"/>
      <c r="V921" s="3"/>
      <c r="W921" s="3"/>
    </row>
    <row r="922" spans="1:23" ht="14">
      <c r="A922" s="3"/>
      <c r="B922" s="3"/>
      <c r="C922" s="3"/>
      <c r="D922" s="3"/>
      <c r="E922" s="3"/>
      <c r="F922" s="3"/>
      <c r="G922" s="3"/>
      <c r="H922" s="3"/>
      <c r="I922" s="3"/>
      <c r="J922" s="3"/>
      <c r="K922" s="3"/>
      <c r="L922" s="3"/>
      <c r="M922" s="3"/>
      <c r="N922" s="3"/>
      <c r="O922" s="3"/>
      <c r="P922" s="3"/>
      <c r="Q922" s="3"/>
      <c r="R922" s="3"/>
      <c r="S922" s="3"/>
      <c r="T922" s="3"/>
      <c r="U922" s="3"/>
      <c r="V922" s="3"/>
      <c r="W922" s="3"/>
    </row>
    <row r="923" spans="1:23" ht="14">
      <c r="A923" s="3"/>
      <c r="B923" s="3"/>
      <c r="C923" s="3"/>
      <c r="D923" s="3"/>
      <c r="E923" s="3"/>
      <c r="F923" s="3"/>
      <c r="G923" s="3"/>
      <c r="H923" s="3"/>
      <c r="I923" s="3"/>
      <c r="J923" s="3"/>
      <c r="K923" s="3"/>
      <c r="L923" s="3"/>
      <c r="M923" s="3"/>
      <c r="N923" s="3"/>
      <c r="O923" s="3"/>
      <c r="P923" s="3"/>
      <c r="Q923" s="3"/>
      <c r="R923" s="3"/>
      <c r="S923" s="3"/>
      <c r="T923" s="3"/>
      <c r="U923" s="3"/>
      <c r="V923" s="3"/>
      <c r="W923" s="3"/>
    </row>
    <row r="924" spans="1:23" ht="14">
      <c r="A924" s="3"/>
      <c r="B924" s="3"/>
      <c r="C924" s="3"/>
      <c r="D924" s="3"/>
      <c r="E924" s="3"/>
      <c r="F924" s="3"/>
      <c r="G924" s="3"/>
      <c r="H924" s="3"/>
      <c r="I924" s="3"/>
      <c r="J924" s="3"/>
      <c r="K924" s="3"/>
      <c r="L924" s="3"/>
      <c r="M924" s="3"/>
      <c r="N924" s="3"/>
      <c r="O924" s="3"/>
      <c r="P924" s="3"/>
      <c r="Q924" s="3"/>
      <c r="R924" s="3"/>
      <c r="S924" s="3"/>
      <c r="T924" s="3"/>
      <c r="U924" s="3"/>
      <c r="V924" s="3"/>
      <c r="W924" s="3"/>
    </row>
    <row r="925" spans="1:23" ht="14">
      <c r="A925" s="3"/>
      <c r="B925" s="3"/>
      <c r="C925" s="3"/>
      <c r="D925" s="3"/>
      <c r="E925" s="3"/>
      <c r="F925" s="3"/>
      <c r="G925" s="3"/>
      <c r="H925" s="3"/>
      <c r="I925" s="3"/>
      <c r="J925" s="3"/>
      <c r="K925" s="3"/>
      <c r="L925" s="3"/>
      <c r="M925" s="3"/>
      <c r="N925" s="3"/>
      <c r="O925" s="3"/>
      <c r="P925" s="3"/>
      <c r="Q925" s="3"/>
      <c r="R925" s="3"/>
      <c r="S925" s="3"/>
      <c r="T925" s="3"/>
      <c r="U925" s="3"/>
      <c r="V925" s="3"/>
      <c r="W925" s="3"/>
    </row>
    <row r="926" spans="1:23" ht="14">
      <c r="A926" s="3"/>
      <c r="B926" s="3"/>
      <c r="C926" s="3"/>
      <c r="D926" s="3"/>
      <c r="E926" s="3"/>
      <c r="F926" s="3"/>
      <c r="G926" s="3"/>
      <c r="H926" s="3"/>
      <c r="I926" s="3"/>
      <c r="J926" s="3"/>
      <c r="K926" s="3"/>
      <c r="L926" s="3"/>
      <c r="M926" s="3"/>
      <c r="N926" s="3"/>
      <c r="O926" s="3"/>
      <c r="P926" s="3"/>
      <c r="Q926" s="3"/>
      <c r="R926" s="3"/>
      <c r="S926" s="3"/>
      <c r="T926" s="3"/>
      <c r="U926" s="3"/>
      <c r="V926" s="3"/>
      <c r="W926" s="3"/>
    </row>
    <row r="927" spans="1:23" ht="14">
      <c r="A927" s="3"/>
      <c r="B927" s="3"/>
      <c r="C927" s="3"/>
      <c r="D927" s="3"/>
      <c r="E927" s="3"/>
      <c r="F927" s="3"/>
      <c r="G927" s="3"/>
      <c r="H927" s="3"/>
      <c r="I927" s="3"/>
      <c r="J927" s="3"/>
      <c r="K927" s="3"/>
      <c r="L927" s="3"/>
      <c r="M927" s="3"/>
      <c r="N927" s="3"/>
      <c r="O927" s="3"/>
      <c r="P927" s="3"/>
      <c r="Q927" s="3"/>
      <c r="R927" s="3"/>
      <c r="S927" s="3"/>
      <c r="T927" s="3"/>
      <c r="U927" s="3"/>
      <c r="V927" s="3"/>
      <c r="W927" s="3"/>
    </row>
    <row r="928" spans="1:23" ht="14">
      <c r="A928" s="3"/>
      <c r="B928" s="3"/>
      <c r="C928" s="3"/>
      <c r="D928" s="3"/>
      <c r="E928" s="3"/>
      <c r="F928" s="3"/>
      <c r="G928" s="3"/>
      <c r="H928" s="3"/>
      <c r="I928" s="3"/>
      <c r="J928" s="3"/>
      <c r="K928" s="3"/>
      <c r="L928" s="3"/>
      <c r="M928" s="3"/>
      <c r="N928" s="3"/>
      <c r="O928" s="3"/>
      <c r="P928" s="3"/>
      <c r="Q928" s="3"/>
      <c r="R928" s="3"/>
      <c r="S928" s="3"/>
      <c r="T928" s="3"/>
      <c r="U928" s="3"/>
      <c r="V928" s="3"/>
      <c r="W928" s="3"/>
    </row>
    <row r="929" spans="1:23" ht="14">
      <c r="A929" s="3"/>
      <c r="B929" s="3"/>
      <c r="C929" s="3"/>
      <c r="D929" s="3"/>
      <c r="E929" s="3"/>
      <c r="F929" s="3"/>
      <c r="G929" s="3"/>
      <c r="H929" s="3"/>
      <c r="I929" s="3"/>
      <c r="J929" s="3"/>
      <c r="K929" s="3"/>
      <c r="L929" s="3"/>
      <c r="M929" s="3"/>
      <c r="N929" s="3"/>
      <c r="O929" s="3"/>
      <c r="P929" s="3"/>
      <c r="Q929" s="3"/>
      <c r="R929" s="3"/>
      <c r="S929" s="3"/>
      <c r="T929" s="3"/>
      <c r="U929" s="3"/>
      <c r="V929" s="3"/>
      <c r="W929" s="3"/>
    </row>
    <row r="930" spans="1:23" ht="14">
      <c r="A930" s="3"/>
      <c r="B930" s="3"/>
      <c r="C930" s="3"/>
      <c r="D930" s="3"/>
      <c r="E930" s="3"/>
      <c r="F930" s="3"/>
      <c r="G930" s="3"/>
      <c r="H930" s="3"/>
      <c r="I930" s="3"/>
      <c r="J930" s="3"/>
      <c r="K930" s="3"/>
      <c r="L930" s="3"/>
      <c r="M930" s="3"/>
      <c r="N930" s="3"/>
      <c r="O930" s="3"/>
      <c r="P930" s="3"/>
      <c r="Q930" s="3"/>
      <c r="R930" s="3"/>
      <c r="S930" s="3"/>
      <c r="T930" s="3"/>
      <c r="U930" s="3"/>
      <c r="V930" s="3"/>
      <c r="W930" s="3"/>
    </row>
    <row r="931" spans="1:23" ht="14">
      <c r="A931" s="3"/>
      <c r="B931" s="3"/>
      <c r="C931" s="3"/>
      <c r="D931" s="3"/>
      <c r="E931" s="3"/>
      <c r="F931" s="3"/>
      <c r="G931" s="3"/>
      <c r="H931" s="3"/>
      <c r="I931" s="3"/>
      <c r="J931" s="3"/>
      <c r="K931" s="3"/>
      <c r="L931" s="3"/>
      <c r="M931" s="3"/>
      <c r="N931" s="3"/>
      <c r="O931" s="3"/>
      <c r="P931" s="3"/>
      <c r="Q931" s="3"/>
      <c r="R931" s="3"/>
      <c r="S931" s="3"/>
      <c r="T931" s="3"/>
      <c r="U931" s="3"/>
      <c r="V931" s="3"/>
      <c r="W931" s="3"/>
    </row>
    <row r="932" spans="1:23" ht="14">
      <c r="A932" s="3"/>
      <c r="B932" s="3"/>
      <c r="C932" s="3"/>
      <c r="D932" s="3"/>
      <c r="E932" s="3"/>
      <c r="F932" s="3"/>
      <c r="G932" s="3"/>
      <c r="H932" s="3"/>
      <c r="I932" s="3"/>
      <c r="J932" s="3"/>
      <c r="K932" s="3"/>
      <c r="L932" s="3"/>
      <c r="M932" s="3"/>
      <c r="N932" s="3"/>
      <c r="O932" s="3"/>
      <c r="P932" s="3"/>
      <c r="Q932" s="3"/>
      <c r="R932" s="3"/>
      <c r="S932" s="3"/>
      <c r="T932" s="3"/>
      <c r="U932" s="3"/>
      <c r="V932" s="3"/>
      <c r="W932" s="3"/>
    </row>
    <row r="933" spans="1:23" ht="14">
      <c r="A933" s="3"/>
      <c r="B933" s="3"/>
      <c r="C933" s="3"/>
      <c r="D933" s="3"/>
      <c r="E933" s="3"/>
      <c r="F933" s="3"/>
      <c r="G933" s="3"/>
      <c r="H933" s="3"/>
      <c r="I933" s="3"/>
      <c r="J933" s="3"/>
      <c r="K933" s="3"/>
      <c r="L933" s="3"/>
      <c r="M933" s="3"/>
      <c r="N933" s="3"/>
      <c r="O933" s="3"/>
      <c r="P933" s="3"/>
      <c r="Q933" s="3"/>
      <c r="R933" s="3"/>
      <c r="S933" s="3"/>
      <c r="T933" s="3"/>
      <c r="U933" s="3"/>
      <c r="V933" s="3"/>
      <c r="W933" s="3"/>
    </row>
    <row r="934" spans="1:23" ht="14">
      <c r="A934" s="3"/>
      <c r="B934" s="3"/>
      <c r="C934" s="3"/>
      <c r="D934" s="3"/>
      <c r="E934" s="3"/>
      <c r="F934" s="3"/>
      <c r="G934" s="3"/>
      <c r="H934" s="3"/>
      <c r="I934" s="3"/>
      <c r="J934" s="3"/>
      <c r="K934" s="3"/>
      <c r="L934" s="3"/>
      <c r="M934" s="3"/>
      <c r="N934" s="3"/>
      <c r="O934" s="3"/>
      <c r="P934" s="3"/>
      <c r="Q934" s="3"/>
      <c r="R934" s="3"/>
      <c r="S934" s="3"/>
      <c r="T934" s="3"/>
      <c r="U934" s="3"/>
      <c r="V934" s="3"/>
      <c r="W934" s="3"/>
    </row>
    <row r="935" spans="1:23" ht="14">
      <c r="A935" s="3"/>
      <c r="B935" s="3"/>
      <c r="C935" s="3"/>
      <c r="D935" s="3"/>
      <c r="E935" s="3"/>
      <c r="F935" s="3"/>
      <c r="G935" s="3"/>
      <c r="H935" s="3"/>
      <c r="I935" s="3"/>
      <c r="J935" s="3"/>
      <c r="K935" s="3"/>
      <c r="L935" s="3"/>
      <c r="M935" s="3"/>
      <c r="N935" s="3"/>
      <c r="O935" s="3"/>
      <c r="P935" s="3"/>
      <c r="Q935" s="3"/>
      <c r="R935" s="3"/>
      <c r="S935" s="3"/>
      <c r="T935" s="3"/>
      <c r="U935" s="3"/>
      <c r="V935" s="3"/>
      <c r="W935" s="3"/>
    </row>
    <row r="936" spans="1:23" ht="14">
      <c r="A936" s="3"/>
      <c r="B936" s="3"/>
      <c r="C936" s="3"/>
      <c r="D936" s="3"/>
      <c r="E936" s="3"/>
      <c r="F936" s="3"/>
      <c r="G936" s="3"/>
      <c r="H936" s="3"/>
      <c r="I936" s="3"/>
      <c r="J936" s="3"/>
      <c r="K936" s="3"/>
      <c r="L936" s="3"/>
      <c r="M936" s="3"/>
      <c r="N936" s="3"/>
      <c r="O936" s="3"/>
      <c r="P936" s="3"/>
      <c r="Q936" s="3"/>
      <c r="R936" s="3"/>
      <c r="S936" s="3"/>
      <c r="T936" s="3"/>
      <c r="U936" s="3"/>
      <c r="V936" s="3"/>
      <c r="W936" s="3"/>
    </row>
    <row r="937" spans="1:23" ht="14">
      <c r="A937" s="3"/>
      <c r="B937" s="3"/>
      <c r="C937" s="3"/>
      <c r="D937" s="3"/>
      <c r="E937" s="3"/>
      <c r="F937" s="3"/>
      <c r="G937" s="3"/>
      <c r="H937" s="3"/>
      <c r="I937" s="3"/>
      <c r="J937" s="3"/>
      <c r="K937" s="3"/>
      <c r="L937" s="3"/>
      <c r="M937" s="3"/>
      <c r="N937" s="3"/>
      <c r="O937" s="3"/>
      <c r="P937" s="3"/>
      <c r="Q937" s="3"/>
      <c r="R937" s="3"/>
      <c r="S937" s="3"/>
      <c r="T937" s="3"/>
      <c r="U937" s="3"/>
      <c r="V937" s="3"/>
      <c r="W937" s="3"/>
    </row>
    <row r="938" spans="1:23" ht="14">
      <c r="A938" s="3"/>
      <c r="B938" s="3"/>
      <c r="C938" s="3"/>
      <c r="D938" s="3"/>
      <c r="E938" s="3"/>
      <c r="F938" s="3"/>
      <c r="G938" s="3"/>
      <c r="H938" s="3"/>
      <c r="I938" s="3"/>
      <c r="J938" s="3"/>
      <c r="K938" s="3"/>
      <c r="L938" s="3"/>
      <c r="M938" s="3"/>
      <c r="N938" s="3"/>
      <c r="O938" s="3"/>
      <c r="P938" s="3"/>
      <c r="Q938" s="3"/>
      <c r="R938" s="3"/>
      <c r="S938" s="3"/>
      <c r="T938" s="3"/>
      <c r="U938" s="3"/>
      <c r="V938" s="3"/>
      <c r="W938" s="3"/>
    </row>
    <row r="939" spans="1:23" ht="14">
      <c r="A939" s="3"/>
      <c r="B939" s="3"/>
      <c r="C939" s="3"/>
      <c r="D939" s="3"/>
      <c r="E939" s="3"/>
      <c r="F939" s="3"/>
      <c r="G939" s="3"/>
      <c r="H939" s="3"/>
      <c r="I939" s="3"/>
      <c r="J939" s="3"/>
      <c r="K939" s="3"/>
      <c r="L939" s="3"/>
      <c r="M939" s="3"/>
      <c r="N939" s="3"/>
      <c r="O939" s="3"/>
      <c r="P939" s="3"/>
      <c r="Q939" s="3"/>
      <c r="R939" s="3"/>
      <c r="S939" s="3"/>
      <c r="T939" s="3"/>
      <c r="U939" s="3"/>
      <c r="V939" s="3"/>
      <c r="W939" s="3"/>
    </row>
    <row r="940" spans="1:23" ht="14">
      <c r="A940" s="3"/>
      <c r="B940" s="3"/>
      <c r="C940" s="3"/>
      <c r="D940" s="3"/>
      <c r="E940" s="3"/>
      <c r="F940" s="3"/>
      <c r="G940" s="3"/>
      <c r="H940" s="3"/>
      <c r="I940" s="3"/>
      <c r="J940" s="3"/>
      <c r="K940" s="3"/>
      <c r="L940" s="3"/>
      <c r="M940" s="3"/>
      <c r="N940" s="3"/>
      <c r="O940" s="3"/>
      <c r="P940" s="3"/>
      <c r="Q940" s="3"/>
      <c r="R940" s="3"/>
      <c r="S940" s="3"/>
      <c r="T940" s="3"/>
      <c r="U940" s="3"/>
      <c r="V940" s="3"/>
      <c r="W940" s="3"/>
    </row>
    <row r="941" spans="1:23" ht="14">
      <c r="A941" s="3"/>
      <c r="B941" s="3"/>
      <c r="C941" s="3"/>
      <c r="D941" s="3"/>
      <c r="E941" s="3"/>
      <c r="F941" s="3"/>
      <c r="G941" s="3"/>
      <c r="H941" s="3"/>
      <c r="I941" s="3"/>
      <c r="J941" s="3"/>
      <c r="K941" s="3"/>
      <c r="L941" s="3"/>
      <c r="M941" s="3"/>
      <c r="N941" s="3"/>
      <c r="O941" s="3"/>
      <c r="P941" s="3"/>
      <c r="Q941" s="3"/>
      <c r="R941" s="3"/>
      <c r="S941" s="3"/>
      <c r="T941" s="3"/>
      <c r="U941" s="3"/>
      <c r="V941" s="3"/>
      <c r="W941" s="3"/>
    </row>
    <row r="942" spans="1:23" ht="14">
      <c r="A942" s="3"/>
      <c r="B942" s="3"/>
      <c r="C942" s="3"/>
      <c r="D942" s="3"/>
      <c r="E942" s="3"/>
      <c r="F942" s="3"/>
      <c r="G942" s="3"/>
      <c r="H942" s="3"/>
      <c r="I942" s="3"/>
      <c r="J942" s="3"/>
      <c r="K942" s="3"/>
      <c r="L942" s="3"/>
      <c r="M942" s="3"/>
      <c r="N942" s="3"/>
      <c r="O942" s="3"/>
      <c r="P942" s="3"/>
      <c r="Q942" s="3"/>
      <c r="R942" s="3"/>
      <c r="S942" s="3"/>
      <c r="T942" s="3"/>
      <c r="U942" s="3"/>
      <c r="V942" s="3"/>
      <c r="W942" s="3"/>
    </row>
    <row r="943" spans="1:23" ht="14">
      <c r="A943" s="3"/>
      <c r="B943" s="3"/>
      <c r="C943" s="3"/>
      <c r="D943" s="3"/>
      <c r="E943" s="3"/>
      <c r="F943" s="3"/>
      <c r="G943" s="3"/>
      <c r="H943" s="3"/>
      <c r="I943" s="3"/>
      <c r="J943" s="3"/>
      <c r="K943" s="3"/>
      <c r="L943" s="3"/>
      <c r="M943" s="3"/>
      <c r="N943" s="3"/>
      <c r="O943" s="3"/>
      <c r="P943" s="3"/>
      <c r="Q943" s="3"/>
      <c r="R943" s="3"/>
      <c r="S943" s="3"/>
      <c r="T943" s="3"/>
      <c r="U943" s="3"/>
      <c r="V943" s="3"/>
      <c r="W943" s="3"/>
    </row>
    <row r="944" spans="1:23" ht="14">
      <c r="A944" s="3"/>
      <c r="B944" s="3"/>
      <c r="C944" s="3"/>
      <c r="D944" s="3"/>
      <c r="E944" s="3"/>
      <c r="F944" s="3"/>
      <c r="G944" s="3"/>
      <c r="H944" s="3"/>
      <c r="I944" s="3"/>
      <c r="J944" s="3"/>
      <c r="K944" s="3"/>
      <c r="L944" s="3"/>
      <c r="M944" s="3"/>
      <c r="N944" s="3"/>
      <c r="O944" s="3"/>
      <c r="P944" s="3"/>
      <c r="Q944" s="3"/>
      <c r="R944" s="3"/>
      <c r="S944" s="3"/>
      <c r="T944" s="3"/>
      <c r="U944" s="3"/>
      <c r="V944" s="3"/>
      <c r="W944" s="3"/>
    </row>
    <row r="945" spans="1:23" ht="14">
      <c r="A945" s="3"/>
      <c r="B945" s="3"/>
      <c r="C945" s="3"/>
      <c r="D945" s="3"/>
      <c r="E945" s="3"/>
      <c r="F945" s="3"/>
      <c r="G945" s="3"/>
      <c r="H945" s="3"/>
      <c r="I945" s="3"/>
      <c r="J945" s="3"/>
      <c r="K945" s="3"/>
      <c r="L945" s="3"/>
      <c r="M945" s="3"/>
      <c r="N945" s="3"/>
      <c r="O945" s="3"/>
      <c r="P945" s="3"/>
      <c r="Q945" s="3"/>
      <c r="R945" s="3"/>
      <c r="S945" s="3"/>
      <c r="T945" s="3"/>
      <c r="U945" s="3"/>
      <c r="V945" s="3"/>
      <c r="W945" s="3"/>
    </row>
    <row r="946" spans="1:23" ht="14">
      <c r="A946" s="3"/>
      <c r="B946" s="3"/>
      <c r="C946" s="3"/>
      <c r="D946" s="3"/>
      <c r="E946" s="3"/>
      <c r="F946" s="3"/>
      <c r="G946" s="3"/>
      <c r="H946" s="3"/>
      <c r="I946" s="3"/>
      <c r="J946" s="3"/>
      <c r="K946" s="3"/>
      <c r="L946" s="3"/>
      <c r="M946" s="3"/>
      <c r="N946" s="3"/>
      <c r="O946" s="3"/>
      <c r="P946" s="3"/>
      <c r="Q946" s="3"/>
      <c r="R946" s="3"/>
      <c r="S946" s="3"/>
      <c r="T946" s="3"/>
      <c r="U946" s="3"/>
      <c r="V946" s="3"/>
      <c r="W946" s="3"/>
    </row>
    <row r="947" spans="1:23" ht="14">
      <c r="A947" s="3"/>
      <c r="B947" s="3"/>
      <c r="C947" s="3"/>
      <c r="D947" s="3"/>
      <c r="E947" s="3"/>
      <c r="F947" s="3"/>
      <c r="G947" s="3"/>
      <c r="H947" s="3"/>
      <c r="I947" s="3"/>
      <c r="J947" s="3"/>
      <c r="K947" s="3"/>
      <c r="L947" s="3"/>
      <c r="M947" s="3"/>
      <c r="N947" s="3"/>
      <c r="O947" s="3"/>
      <c r="P947" s="3"/>
      <c r="Q947" s="3"/>
      <c r="R947" s="3"/>
      <c r="S947" s="3"/>
      <c r="T947" s="3"/>
      <c r="U947" s="3"/>
      <c r="V947" s="3"/>
      <c r="W947" s="3"/>
    </row>
    <row r="948" spans="1:23" ht="14">
      <c r="A948" s="3"/>
      <c r="B948" s="3"/>
      <c r="C948" s="3"/>
      <c r="D948" s="3"/>
      <c r="E948" s="3"/>
      <c r="F948" s="3"/>
      <c r="G948" s="3"/>
      <c r="H948" s="3"/>
      <c r="I948" s="3"/>
      <c r="J948" s="3"/>
      <c r="K948" s="3"/>
      <c r="L948" s="3"/>
      <c r="M948" s="3"/>
      <c r="N948" s="3"/>
      <c r="O948" s="3"/>
      <c r="P948" s="3"/>
      <c r="Q948" s="3"/>
      <c r="R948" s="3"/>
      <c r="S948" s="3"/>
      <c r="T948" s="3"/>
      <c r="U948" s="3"/>
      <c r="V948" s="3"/>
      <c r="W948" s="3"/>
    </row>
    <row r="949" spans="1:23" ht="14">
      <c r="A949" s="3"/>
      <c r="B949" s="3"/>
      <c r="C949" s="3"/>
      <c r="D949" s="3"/>
      <c r="E949" s="3"/>
      <c r="F949" s="3"/>
      <c r="G949" s="3"/>
      <c r="H949" s="3"/>
      <c r="I949" s="3"/>
      <c r="J949" s="3"/>
      <c r="K949" s="3"/>
      <c r="L949" s="3"/>
      <c r="M949" s="3"/>
      <c r="N949" s="3"/>
      <c r="O949" s="3"/>
      <c r="P949" s="3"/>
      <c r="Q949" s="3"/>
      <c r="R949" s="3"/>
      <c r="S949" s="3"/>
      <c r="T949" s="3"/>
      <c r="U949" s="3"/>
      <c r="V949" s="3"/>
      <c r="W949" s="3"/>
    </row>
    <row r="950" spans="1:23" ht="14">
      <c r="A950" s="3"/>
      <c r="B950" s="3"/>
      <c r="C950" s="3"/>
      <c r="D950" s="3"/>
      <c r="E950" s="3"/>
      <c r="F950" s="3"/>
      <c r="G950" s="3"/>
      <c r="H950" s="3"/>
      <c r="I950" s="3"/>
      <c r="J950" s="3"/>
      <c r="K950" s="3"/>
      <c r="L950" s="3"/>
      <c r="M950" s="3"/>
      <c r="N950" s="3"/>
      <c r="O950" s="3"/>
      <c r="P950" s="3"/>
      <c r="Q950" s="3"/>
      <c r="R950" s="3"/>
      <c r="S950" s="3"/>
      <c r="T950" s="3"/>
      <c r="U950" s="3"/>
      <c r="V950" s="3"/>
      <c r="W950" s="3"/>
    </row>
    <row r="951" spans="1:23" ht="14">
      <c r="A951" s="3"/>
      <c r="B951" s="3"/>
      <c r="C951" s="3"/>
      <c r="D951" s="3"/>
      <c r="E951" s="3"/>
      <c r="F951" s="3"/>
      <c r="G951" s="3"/>
      <c r="H951" s="3"/>
      <c r="I951" s="3"/>
      <c r="J951" s="3"/>
      <c r="K951" s="3"/>
      <c r="L951" s="3"/>
      <c r="M951" s="3"/>
      <c r="N951" s="3"/>
      <c r="O951" s="3"/>
      <c r="P951" s="3"/>
      <c r="Q951" s="3"/>
      <c r="R951" s="3"/>
      <c r="S951" s="3"/>
      <c r="T951" s="3"/>
      <c r="U951" s="3"/>
      <c r="V951" s="3"/>
      <c r="W951" s="3"/>
    </row>
    <row r="952" spans="1:23" ht="14">
      <c r="A952" s="3"/>
      <c r="B952" s="3"/>
      <c r="C952" s="3"/>
      <c r="D952" s="3"/>
      <c r="E952" s="3"/>
      <c r="F952" s="3"/>
      <c r="G952" s="3"/>
      <c r="H952" s="3"/>
      <c r="I952" s="3"/>
      <c r="J952" s="3"/>
      <c r="K952" s="3"/>
      <c r="L952" s="3"/>
      <c r="M952" s="3"/>
      <c r="N952" s="3"/>
      <c r="O952" s="3"/>
      <c r="P952" s="3"/>
      <c r="Q952" s="3"/>
      <c r="R952" s="3"/>
      <c r="S952" s="3"/>
      <c r="T952" s="3"/>
      <c r="U952" s="3"/>
      <c r="V952" s="3"/>
      <c r="W952" s="3"/>
    </row>
    <row r="953" spans="1:23" ht="14">
      <c r="A953" s="3"/>
      <c r="B953" s="3"/>
      <c r="C953" s="3"/>
      <c r="D953" s="3"/>
      <c r="E953" s="3"/>
      <c r="F953" s="3"/>
      <c r="G953" s="3"/>
      <c r="H953" s="3"/>
      <c r="I953" s="3"/>
      <c r="J953" s="3"/>
      <c r="K953" s="3"/>
      <c r="L953" s="3"/>
      <c r="M953" s="3"/>
      <c r="N953" s="3"/>
      <c r="O953" s="3"/>
      <c r="P953" s="3"/>
      <c r="Q953" s="3"/>
      <c r="R953" s="3"/>
      <c r="S953" s="3"/>
      <c r="T953" s="3"/>
      <c r="U953" s="3"/>
      <c r="V953" s="3"/>
      <c r="W953" s="3"/>
    </row>
    <row r="954" spans="1:23" ht="14">
      <c r="A954" s="3"/>
      <c r="B954" s="3"/>
      <c r="C954" s="3"/>
      <c r="D954" s="3"/>
      <c r="E954" s="3"/>
      <c r="F954" s="3"/>
      <c r="G954" s="3"/>
      <c r="H954" s="3"/>
      <c r="I954" s="3"/>
      <c r="J954" s="3"/>
      <c r="K954" s="3"/>
      <c r="L954" s="3"/>
      <c r="M954" s="3"/>
      <c r="N954" s="3"/>
      <c r="O954" s="3"/>
      <c r="P954" s="3"/>
      <c r="Q954" s="3"/>
      <c r="R954" s="3"/>
      <c r="S954" s="3"/>
      <c r="T954" s="3"/>
      <c r="U954" s="3"/>
      <c r="V954" s="3"/>
      <c r="W954" s="3"/>
    </row>
    <row r="955" spans="1:23" ht="14">
      <c r="A955" s="3"/>
      <c r="B955" s="3"/>
      <c r="C955" s="3"/>
      <c r="D955" s="3"/>
      <c r="E955" s="3"/>
      <c r="F955" s="3"/>
      <c r="G955" s="3"/>
      <c r="H955" s="3"/>
      <c r="I955" s="3"/>
      <c r="J955" s="3"/>
      <c r="K955" s="3"/>
      <c r="L955" s="3"/>
      <c r="M955" s="3"/>
      <c r="N955" s="3"/>
      <c r="O955" s="3"/>
      <c r="P955" s="3"/>
      <c r="Q955" s="3"/>
      <c r="R955" s="3"/>
      <c r="S955" s="3"/>
      <c r="T955" s="3"/>
      <c r="U955" s="3"/>
      <c r="V955" s="3"/>
      <c r="W955" s="3"/>
    </row>
    <row r="956" spans="1:23" ht="14">
      <c r="A956" s="3"/>
      <c r="B956" s="3"/>
      <c r="C956" s="3"/>
      <c r="D956" s="3"/>
      <c r="E956" s="3"/>
      <c r="F956" s="3"/>
      <c r="G956" s="3"/>
      <c r="H956" s="3"/>
      <c r="I956" s="3"/>
      <c r="J956" s="3"/>
      <c r="K956" s="3"/>
      <c r="L956" s="3"/>
      <c r="M956" s="3"/>
      <c r="N956" s="3"/>
      <c r="O956" s="3"/>
      <c r="P956" s="3"/>
      <c r="Q956" s="3"/>
      <c r="R956" s="3"/>
      <c r="S956" s="3"/>
      <c r="T956" s="3"/>
      <c r="U956" s="3"/>
      <c r="V956" s="3"/>
      <c r="W956" s="3"/>
    </row>
    <row r="957" spans="1:23" ht="14">
      <c r="A957" s="3"/>
      <c r="B957" s="3"/>
      <c r="C957" s="3"/>
      <c r="D957" s="3"/>
      <c r="E957" s="3"/>
      <c r="F957" s="3"/>
      <c r="G957" s="3"/>
      <c r="H957" s="3"/>
      <c r="I957" s="3"/>
      <c r="J957" s="3"/>
      <c r="K957" s="3"/>
      <c r="L957" s="3"/>
      <c r="M957" s="3"/>
      <c r="N957" s="3"/>
      <c r="O957" s="3"/>
      <c r="P957" s="3"/>
      <c r="Q957" s="3"/>
      <c r="R957" s="3"/>
      <c r="S957" s="3"/>
      <c r="T957" s="3"/>
      <c r="U957" s="3"/>
      <c r="V957" s="3"/>
      <c r="W957" s="3"/>
    </row>
    <row r="958" spans="1:23" ht="14">
      <c r="A958" s="3"/>
      <c r="B958" s="3"/>
      <c r="C958" s="3"/>
      <c r="D958" s="3"/>
      <c r="E958" s="3"/>
      <c r="F958" s="3"/>
      <c r="G958" s="3"/>
      <c r="H958" s="3"/>
      <c r="I958" s="3"/>
      <c r="J958" s="3"/>
      <c r="K958" s="3"/>
      <c r="L958" s="3"/>
      <c r="M958" s="3"/>
      <c r="N958" s="3"/>
      <c r="O958" s="3"/>
      <c r="P958" s="3"/>
      <c r="Q958" s="3"/>
      <c r="R958" s="3"/>
      <c r="S958" s="3"/>
      <c r="T958" s="3"/>
      <c r="U958" s="3"/>
      <c r="V958" s="3"/>
      <c r="W958" s="3"/>
    </row>
    <row r="959" spans="1:23" ht="14">
      <c r="A959" s="3"/>
      <c r="B959" s="3"/>
      <c r="C959" s="3"/>
      <c r="D959" s="3"/>
      <c r="E959" s="3"/>
      <c r="F959" s="3"/>
      <c r="G959" s="3"/>
      <c r="H959" s="3"/>
      <c r="I959" s="3"/>
      <c r="J959" s="3"/>
      <c r="K959" s="3"/>
      <c r="L959" s="3"/>
      <c r="M959" s="3"/>
      <c r="N959" s="3"/>
      <c r="O959" s="3"/>
      <c r="P959" s="3"/>
      <c r="Q959" s="3"/>
      <c r="R959" s="3"/>
      <c r="S959" s="3"/>
      <c r="T959" s="3"/>
      <c r="U959" s="3"/>
      <c r="V959" s="3"/>
      <c r="W959" s="3"/>
    </row>
    <row r="960" spans="1:23" ht="14">
      <c r="A960" s="3"/>
      <c r="B960" s="3"/>
      <c r="C960" s="3"/>
      <c r="D960" s="3"/>
      <c r="E960" s="3"/>
      <c r="F960" s="3"/>
      <c r="G960" s="3"/>
      <c r="H960" s="3"/>
      <c r="I960" s="3"/>
      <c r="J960" s="3"/>
      <c r="K960" s="3"/>
      <c r="L960" s="3"/>
      <c r="M960" s="3"/>
      <c r="N960" s="3"/>
      <c r="O960" s="3"/>
      <c r="P960" s="3"/>
      <c r="Q960" s="3"/>
      <c r="R960" s="3"/>
      <c r="S960" s="3"/>
      <c r="T960" s="3"/>
      <c r="U960" s="3"/>
      <c r="V960" s="3"/>
      <c r="W960" s="3"/>
    </row>
    <row r="961" spans="1:23" ht="14">
      <c r="A961" s="3"/>
      <c r="B961" s="3"/>
      <c r="C961" s="3"/>
      <c r="D961" s="3"/>
      <c r="E961" s="3"/>
      <c r="F961" s="3"/>
      <c r="G961" s="3"/>
      <c r="H961" s="3"/>
      <c r="I961" s="3"/>
      <c r="J961" s="3"/>
      <c r="K961" s="3"/>
      <c r="L961" s="3"/>
      <c r="M961" s="3"/>
      <c r="N961" s="3"/>
      <c r="O961" s="3"/>
      <c r="P961" s="3"/>
      <c r="Q961" s="3"/>
      <c r="R961" s="3"/>
      <c r="S961" s="3"/>
      <c r="T961" s="3"/>
      <c r="U961" s="3"/>
      <c r="V961" s="3"/>
      <c r="W961" s="3"/>
    </row>
    <row r="962" spans="1:23" ht="14">
      <c r="A962" s="3"/>
      <c r="B962" s="3"/>
      <c r="C962" s="3"/>
      <c r="D962" s="3"/>
      <c r="E962" s="3"/>
      <c r="F962" s="3"/>
      <c r="G962" s="3"/>
      <c r="H962" s="3"/>
      <c r="I962" s="3"/>
      <c r="J962" s="3"/>
      <c r="K962" s="3"/>
      <c r="L962" s="3"/>
      <c r="M962" s="3"/>
      <c r="N962" s="3"/>
      <c r="O962" s="3"/>
      <c r="P962" s="3"/>
      <c r="Q962" s="3"/>
      <c r="R962" s="3"/>
      <c r="S962" s="3"/>
      <c r="T962" s="3"/>
      <c r="U962" s="3"/>
      <c r="V962" s="3"/>
      <c r="W962" s="3"/>
    </row>
    <row r="963" spans="1:23" ht="14">
      <c r="A963" s="3"/>
      <c r="B963" s="3"/>
      <c r="C963" s="3"/>
      <c r="D963" s="3"/>
      <c r="E963" s="3"/>
      <c r="F963" s="3"/>
      <c r="G963" s="3"/>
      <c r="H963" s="3"/>
      <c r="I963" s="3"/>
      <c r="J963" s="3"/>
      <c r="K963" s="3"/>
      <c r="L963" s="3"/>
      <c r="M963" s="3"/>
      <c r="N963" s="3"/>
      <c r="O963" s="3"/>
      <c r="P963" s="3"/>
      <c r="Q963" s="3"/>
      <c r="R963" s="3"/>
      <c r="S963" s="3"/>
      <c r="T963" s="3"/>
      <c r="U963" s="3"/>
      <c r="V963" s="3"/>
      <c r="W963" s="3"/>
    </row>
    <row r="964" spans="1:23" ht="14">
      <c r="A964" s="3"/>
      <c r="B964" s="3"/>
      <c r="C964" s="3"/>
      <c r="D964" s="3"/>
      <c r="E964" s="3"/>
      <c r="F964" s="3"/>
      <c r="G964" s="3"/>
      <c r="H964" s="3"/>
      <c r="I964" s="3"/>
      <c r="J964" s="3"/>
      <c r="K964" s="3"/>
      <c r="L964" s="3"/>
      <c r="M964" s="3"/>
      <c r="N964" s="3"/>
      <c r="O964" s="3"/>
      <c r="P964" s="3"/>
      <c r="Q964" s="3"/>
      <c r="R964" s="3"/>
      <c r="S964" s="3"/>
      <c r="T964" s="3"/>
      <c r="U964" s="3"/>
      <c r="V964" s="3"/>
      <c r="W964" s="3"/>
    </row>
    <row r="965" spans="1:23" ht="14">
      <c r="A965" s="3"/>
      <c r="B965" s="3"/>
      <c r="C965" s="3"/>
      <c r="D965" s="3"/>
      <c r="E965" s="3"/>
      <c r="F965" s="3"/>
      <c r="G965" s="3"/>
      <c r="H965" s="3"/>
      <c r="I965" s="3"/>
      <c r="J965" s="3"/>
      <c r="K965" s="3"/>
      <c r="L965" s="3"/>
      <c r="M965" s="3"/>
      <c r="N965" s="3"/>
      <c r="O965" s="3"/>
      <c r="P965" s="3"/>
      <c r="Q965" s="3"/>
      <c r="R965" s="3"/>
      <c r="S965" s="3"/>
      <c r="T965" s="3"/>
      <c r="U965" s="3"/>
      <c r="V965" s="3"/>
      <c r="W965" s="3"/>
    </row>
    <row r="966" spans="1:23" ht="14">
      <c r="A966" s="3"/>
      <c r="B966" s="3"/>
      <c r="C966" s="3"/>
      <c r="D966" s="3"/>
      <c r="E966" s="3"/>
      <c r="F966" s="3"/>
      <c r="G966" s="3"/>
      <c r="H966" s="3"/>
      <c r="I966" s="3"/>
      <c r="J966" s="3"/>
      <c r="K966" s="3"/>
      <c r="L966" s="3"/>
      <c r="M966" s="3"/>
      <c r="N966" s="3"/>
      <c r="O966" s="3"/>
      <c r="P966" s="3"/>
      <c r="Q966" s="3"/>
      <c r="R966" s="3"/>
      <c r="S966" s="3"/>
      <c r="T966" s="3"/>
      <c r="U966" s="3"/>
      <c r="V966" s="3"/>
      <c r="W966" s="3"/>
    </row>
    <row r="967" spans="1:23" ht="14">
      <c r="A967" s="3"/>
      <c r="B967" s="3"/>
      <c r="C967" s="3"/>
      <c r="D967" s="3"/>
      <c r="E967" s="3"/>
      <c r="F967" s="3"/>
      <c r="G967" s="3"/>
      <c r="H967" s="3"/>
      <c r="I967" s="3"/>
      <c r="J967" s="3"/>
      <c r="K967" s="3"/>
      <c r="L967" s="3"/>
      <c r="M967" s="3"/>
      <c r="N967" s="3"/>
      <c r="O967" s="3"/>
      <c r="P967" s="3"/>
      <c r="Q967" s="3"/>
      <c r="R967" s="3"/>
      <c r="S967" s="3"/>
      <c r="T967" s="3"/>
      <c r="U967" s="3"/>
      <c r="V967" s="3"/>
      <c r="W967" s="3"/>
    </row>
    <row r="968" spans="1:23" ht="14">
      <c r="A968" s="3"/>
      <c r="B968" s="3"/>
      <c r="C968" s="3"/>
      <c r="D968" s="3"/>
      <c r="E968" s="3"/>
      <c r="F968" s="3"/>
      <c r="G968" s="3"/>
      <c r="H968" s="3"/>
      <c r="I968" s="3"/>
      <c r="J968" s="3"/>
      <c r="K968" s="3"/>
      <c r="L968" s="3"/>
      <c r="M968" s="3"/>
      <c r="N968" s="3"/>
      <c r="O968" s="3"/>
      <c r="P968" s="3"/>
      <c r="Q968" s="3"/>
      <c r="R968" s="3"/>
      <c r="S968" s="3"/>
      <c r="T968" s="3"/>
      <c r="U968" s="3"/>
      <c r="V968" s="3"/>
      <c r="W968" s="3"/>
    </row>
    <row r="969" spans="1:23" ht="14">
      <c r="A969" s="3"/>
      <c r="B969" s="3"/>
      <c r="C969" s="3"/>
      <c r="D969" s="3"/>
      <c r="E969" s="3"/>
      <c r="F969" s="3"/>
      <c r="G969" s="3"/>
      <c r="H969" s="3"/>
      <c r="I969" s="3"/>
      <c r="J969" s="3"/>
      <c r="K969" s="3"/>
      <c r="L969" s="3"/>
      <c r="M969" s="3"/>
      <c r="N969" s="3"/>
      <c r="O969" s="3"/>
      <c r="P969" s="3"/>
      <c r="Q969" s="3"/>
      <c r="R969" s="3"/>
      <c r="S969" s="3"/>
      <c r="T969" s="3"/>
      <c r="U969" s="3"/>
      <c r="V969" s="3"/>
      <c r="W969" s="3"/>
    </row>
    <row r="970" spans="1:23" ht="14">
      <c r="A970" s="3"/>
      <c r="B970" s="3"/>
      <c r="C970" s="3"/>
      <c r="D970" s="3"/>
      <c r="E970" s="3"/>
      <c r="F970" s="3"/>
      <c r="G970" s="3"/>
      <c r="H970" s="3"/>
      <c r="I970" s="3"/>
      <c r="J970" s="3"/>
      <c r="K970" s="3"/>
      <c r="L970" s="3"/>
      <c r="M970" s="3"/>
      <c r="N970" s="3"/>
      <c r="O970" s="3"/>
      <c r="P970" s="3"/>
      <c r="Q970" s="3"/>
      <c r="R970" s="3"/>
      <c r="S970" s="3"/>
      <c r="T970" s="3"/>
      <c r="U970" s="3"/>
      <c r="V970" s="3"/>
      <c r="W970" s="3"/>
    </row>
    <row r="971" spans="1:23" ht="14">
      <c r="A971" s="3"/>
      <c r="B971" s="3"/>
      <c r="C971" s="3"/>
      <c r="D971" s="3"/>
      <c r="E971" s="3"/>
      <c r="F971" s="3"/>
      <c r="G971" s="3"/>
      <c r="H971" s="3"/>
      <c r="I971" s="3"/>
      <c r="J971" s="3"/>
      <c r="K971" s="3"/>
      <c r="L971" s="3"/>
      <c r="M971" s="3"/>
      <c r="N971" s="3"/>
      <c r="O971" s="3"/>
      <c r="P971" s="3"/>
      <c r="Q971" s="3"/>
      <c r="R971" s="3"/>
      <c r="S971" s="3"/>
      <c r="T971" s="3"/>
      <c r="U971" s="3"/>
      <c r="V971" s="3"/>
      <c r="W971" s="3"/>
    </row>
    <row r="972" spans="1:23" ht="14">
      <c r="A972" s="3"/>
      <c r="B972" s="3"/>
      <c r="C972" s="3"/>
      <c r="D972" s="3"/>
      <c r="E972" s="3"/>
      <c r="F972" s="3"/>
      <c r="G972" s="3"/>
      <c r="H972" s="3"/>
      <c r="I972" s="3"/>
      <c r="J972" s="3"/>
      <c r="K972" s="3"/>
      <c r="L972" s="3"/>
      <c r="M972" s="3"/>
      <c r="N972" s="3"/>
      <c r="O972" s="3"/>
      <c r="P972" s="3"/>
      <c r="Q972" s="3"/>
      <c r="R972" s="3"/>
      <c r="S972" s="3"/>
      <c r="T972" s="3"/>
      <c r="U972" s="3"/>
      <c r="V972" s="3"/>
      <c r="W972" s="3"/>
    </row>
    <row r="973" spans="1:23" ht="14">
      <c r="A973" s="3"/>
      <c r="B973" s="3"/>
      <c r="C973" s="3"/>
      <c r="D973" s="3"/>
      <c r="E973" s="3"/>
      <c r="F973" s="3"/>
      <c r="G973" s="3"/>
      <c r="H973" s="3"/>
      <c r="I973" s="3"/>
      <c r="J973" s="3"/>
      <c r="K973" s="3"/>
      <c r="L973" s="3"/>
      <c r="M973" s="3"/>
      <c r="N973" s="3"/>
      <c r="O973" s="3"/>
      <c r="P973" s="3"/>
      <c r="Q973" s="3"/>
      <c r="R973" s="3"/>
      <c r="S973" s="3"/>
      <c r="T973" s="3"/>
      <c r="U973" s="3"/>
      <c r="V973" s="3"/>
      <c r="W973" s="3"/>
    </row>
    <row r="974" spans="1:23" ht="14">
      <c r="A974" s="3"/>
      <c r="B974" s="3"/>
      <c r="C974" s="3"/>
      <c r="D974" s="3"/>
      <c r="E974" s="3"/>
      <c r="F974" s="3"/>
      <c r="G974" s="3"/>
      <c r="H974" s="3"/>
      <c r="I974" s="3"/>
      <c r="J974" s="3"/>
      <c r="K974" s="3"/>
      <c r="L974" s="3"/>
      <c r="M974" s="3"/>
      <c r="N974" s="3"/>
      <c r="O974" s="3"/>
      <c r="P974" s="3"/>
      <c r="Q974" s="3"/>
      <c r="R974" s="3"/>
      <c r="S974" s="3"/>
      <c r="T974" s="3"/>
      <c r="U974" s="3"/>
      <c r="V974" s="3"/>
      <c r="W974" s="3"/>
    </row>
    <row r="975" spans="1:23" ht="14">
      <c r="A975" s="3"/>
      <c r="B975" s="3"/>
      <c r="C975" s="3"/>
      <c r="D975" s="3"/>
      <c r="E975" s="3"/>
      <c r="F975" s="3"/>
      <c r="G975" s="3"/>
      <c r="H975" s="3"/>
      <c r="I975" s="3"/>
      <c r="J975" s="3"/>
      <c r="K975" s="3"/>
      <c r="L975" s="3"/>
      <c r="M975" s="3"/>
      <c r="N975" s="3"/>
      <c r="O975" s="3"/>
      <c r="P975" s="3"/>
      <c r="Q975" s="3"/>
      <c r="R975" s="3"/>
      <c r="S975" s="3"/>
      <c r="T975" s="3"/>
      <c r="U975" s="3"/>
      <c r="V975" s="3"/>
      <c r="W975" s="3"/>
    </row>
    <row r="976" spans="1:23" ht="14">
      <c r="A976" s="3"/>
      <c r="B976" s="3"/>
      <c r="C976" s="3"/>
      <c r="D976" s="3"/>
      <c r="E976" s="3"/>
      <c r="F976" s="3"/>
      <c r="G976" s="3"/>
      <c r="H976" s="3"/>
      <c r="I976" s="3"/>
      <c r="J976" s="3"/>
      <c r="K976" s="3"/>
      <c r="L976" s="3"/>
      <c r="M976" s="3"/>
      <c r="N976" s="3"/>
      <c r="O976" s="3"/>
      <c r="P976" s="3"/>
      <c r="Q976" s="3"/>
      <c r="R976" s="3"/>
      <c r="S976" s="3"/>
      <c r="T976" s="3"/>
      <c r="U976" s="3"/>
      <c r="V976" s="3"/>
      <c r="W976" s="3"/>
    </row>
    <row r="977" spans="1:23" ht="14">
      <c r="A977" s="3"/>
      <c r="B977" s="3"/>
      <c r="C977" s="3"/>
      <c r="D977" s="3"/>
      <c r="E977" s="3"/>
      <c r="F977" s="3"/>
      <c r="G977" s="3"/>
      <c r="H977" s="3"/>
      <c r="I977" s="3"/>
      <c r="J977" s="3"/>
      <c r="K977" s="3"/>
      <c r="L977" s="3"/>
      <c r="M977" s="3"/>
      <c r="N977" s="3"/>
      <c r="O977" s="3"/>
      <c r="P977" s="3"/>
      <c r="Q977" s="3"/>
      <c r="R977" s="3"/>
      <c r="S977" s="3"/>
      <c r="T977" s="3"/>
      <c r="U977" s="3"/>
      <c r="V977" s="3"/>
      <c r="W977" s="3"/>
    </row>
    <row r="978" spans="1:23" ht="14">
      <c r="A978" s="3"/>
      <c r="B978" s="3"/>
      <c r="C978" s="3"/>
      <c r="D978" s="3"/>
      <c r="E978" s="3"/>
      <c r="F978" s="3"/>
      <c r="G978" s="3"/>
      <c r="H978" s="3"/>
      <c r="I978" s="3"/>
      <c r="J978" s="3"/>
      <c r="K978" s="3"/>
      <c r="L978" s="3"/>
      <c r="M978" s="3"/>
      <c r="N978" s="3"/>
      <c r="O978" s="3"/>
      <c r="P978" s="3"/>
      <c r="Q978" s="3"/>
      <c r="R978" s="3"/>
      <c r="S978" s="3"/>
      <c r="T978" s="3"/>
      <c r="U978" s="3"/>
      <c r="V978" s="3"/>
      <c r="W978" s="3"/>
    </row>
    <row r="979" spans="1:23" ht="14">
      <c r="A979" s="3"/>
      <c r="B979" s="3"/>
      <c r="C979" s="3"/>
      <c r="D979" s="3"/>
      <c r="E979" s="3"/>
      <c r="F979" s="3"/>
      <c r="G979" s="3"/>
      <c r="H979" s="3"/>
      <c r="I979" s="3"/>
      <c r="J979" s="3"/>
      <c r="K979" s="3"/>
      <c r="L979" s="3"/>
      <c r="M979" s="3"/>
      <c r="N979" s="3"/>
      <c r="O979" s="3"/>
      <c r="P979" s="3"/>
      <c r="Q979" s="3"/>
      <c r="R979" s="3"/>
      <c r="S979" s="3"/>
      <c r="T979" s="3"/>
      <c r="U979" s="3"/>
      <c r="V979" s="3"/>
      <c r="W979" s="3"/>
    </row>
    <row r="980" spans="1:23" ht="14">
      <c r="A980" s="3"/>
      <c r="B980" s="3"/>
      <c r="C980" s="3"/>
      <c r="D980" s="3"/>
      <c r="E980" s="3"/>
      <c r="F980" s="3"/>
      <c r="G980" s="3"/>
      <c r="H980" s="3"/>
      <c r="I980" s="3"/>
      <c r="J980" s="3"/>
      <c r="K980" s="3"/>
      <c r="L980" s="3"/>
      <c r="M980" s="3"/>
      <c r="N980" s="3"/>
      <c r="O980" s="3"/>
      <c r="P980" s="3"/>
      <c r="Q980" s="3"/>
      <c r="R980" s="3"/>
      <c r="S980" s="3"/>
      <c r="T980" s="3"/>
      <c r="U980" s="3"/>
      <c r="V980" s="3"/>
      <c r="W980" s="3"/>
    </row>
    <row r="981" spans="1:23" ht="14">
      <c r="A981" s="3"/>
      <c r="B981" s="3"/>
      <c r="C981" s="3"/>
      <c r="D981" s="3"/>
      <c r="E981" s="3"/>
      <c r="F981" s="3"/>
      <c r="G981" s="3"/>
      <c r="H981" s="3"/>
      <c r="I981" s="3"/>
      <c r="J981" s="3"/>
      <c r="K981" s="3"/>
      <c r="L981" s="3"/>
      <c r="M981" s="3"/>
      <c r="N981" s="3"/>
      <c r="O981" s="3"/>
      <c r="P981" s="3"/>
      <c r="Q981" s="3"/>
      <c r="R981" s="3"/>
      <c r="S981" s="3"/>
      <c r="T981" s="3"/>
      <c r="U981" s="3"/>
      <c r="V981" s="3"/>
      <c r="W981" s="3"/>
    </row>
    <row r="982" spans="1:23" ht="14">
      <c r="A982" s="3"/>
      <c r="B982" s="3"/>
      <c r="C982" s="3"/>
      <c r="D982" s="3"/>
      <c r="E982" s="3"/>
      <c r="F982" s="3"/>
      <c r="G982" s="3"/>
      <c r="H982" s="3"/>
      <c r="I982" s="3"/>
      <c r="J982" s="3"/>
      <c r="K982" s="3"/>
      <c r="L982" s="3"/>
      <c r="M982" s="3"/>
      <c r="N982" s="3"/>
      <c r="O982" s="3"/>
      <c r="P982" s="3"/>
      <c r="Q982" s="3"/>
      <c r="R982" s="3"/>
      <c r="S982" s="3"/>
      <c r="T982" s="3"/>
      <c r="U982" s="3"/>
      <c r="V982" s="3"/>
      <c r="W982" s="3"/>
    </row>
    <row r="983" spans="1:23" ht="14">
      <c r="A983" s="3"/>
      <c r="B983" s="3"/>
      <c r="C983" s="3"/>
      <c r="D983" s="3"/>
      <c r="E983" s="3"/>
      <c r="F983" s="3"/>
      <c r="G983" s="3"/>
      <c r="H983" s="3"/>
      <c r="I983" s="3"/>
      <c r="J983" s="3"/>
      <c r="K983" s="3"/>
      <c r="L983" s="3"/>
      <c r="M983" s="3"/>
      <c r="N983" s="3"/>
      <c r="O983" s="3"/>
      <c r="P983" s="3"/>
      <c r="Q983" s="3"/>
      <c r="R983" s="3"/>
      <c r="S983" s="3"/>
      <c r="T983" s="3"/>
      <c r="U983" s="3"/>
      <c r="V983" s="3"/>
      <c r="W983" s="3"/>
    </row>
    <row r="984" spans="1:23" ht="14">
      <c r="A984" s="3"/>
      <c r="B984" s="3"/>
      <c r="C984" s="3"/>
      <c r="D984" s="3"/>
      <c r="E984" s="3"/>
      <c r="F984" s="3"/>
      <c r="G984" s="3"/>
      <c r="H984" s="3"/>
      <c r="I984" s="3"/>
      <c r="J984" s="3"/>
      <c r="K984" s="3"/>
      <c r="L984" s="3"/>
      <c r="M984" s="3"/>
      <c r="N984" s="3"/>
      <c r="O984" s="3"/>
      <c r="P984" s="3"/>
      <c r="Q984" s="3"/>
      <c r="R984" s="3"/>
      <c r="S984" s="3"/>
      <c r="T984" s="3"/>
      <c r="U984" s="3"/>
      <c r="V984" s="3"/>
      <c r="W984" s="3"/>
    </row>
    <row r="985" spans="1:23" ht="14">
      <c r="A985" s="3"/>
      <c r="B985" s="3"/>
      <c r="C985" s="3"/>
      <c r="D985" s="3"/>
      <c r="E985" s="3"/>
      <c r="F985" s="3"/>
      <c r="G985" s="3"/>
      <c r="H985" s="3"/>
      <c r="I985" s="3"/>
      <c r="J985" s="3"/>
      <c r="K985" s="3"/>
      <c r="L985" s="3"/>
      <c r="M985" s="3"/>
      <c r="N985" s="3"/>
      <c r="O985" s="3"/>
      <c r="P985" s="3"/>
      <c r="Q985" s="3"/>
      <c r="R985" s="3"/>
      <c r="S985" s="3"/>
      <c r="T985" s="3"/>
      <c r="U985" s="3"/>
      <c r="V985" s="3"/>
      <c r="W985" s="3"/>
    </row>
    <row r="986" spans="1:23" ht="14">
      <c r="A986" s="3"/>
      <c r="B986" s="3"/>
      <c r="C986" s="3"/>
      <c r="D986" s="3"/>
      <c r="E986" s="3"/>
      <c r="F986" s="3"/>
      <c r="G986" s="3"/>
      <c r="H986" s="3"/>
      <c r="I986" s="3"/>
      <c r="J986" s="3"/>
      <c r="K986" s="3"/>
      <c r="L986" s="3"/>
      <c r="M986" s="3"/>
      <c r="N986" s="3"/>
      <c r="O986" s="3"/>
      <c r="P986" s="3"/>
      <c r="Q986" s="3"/>
      <c r="R986" s="3"/>
      <c r="S986" s="3"/>
      <c r="T986" s="3"/>
      <c r="U986" s="3"/>
      <c r="V986" s="3"/>
      <c r="W986" s="3"/>
    </row>
    <row r="987" spans="1:23" ht="14">
      <c r="A987" s="3"/>
      <c r="B987" s="3"/>
      <c r="C987" s="3"/>
      <c r="D987" s="3"/>
      <c r="E987" s="3"/>
      <c r="F987" s="3"/>
      <c r="G987" s="3"/>
      <c r="H987" s="3"/>
      <c r="I987" s="3"/>
      <c r="J987" s="3"/>
      <c r="K987" s="3"/>
      <c r="L987" s="3"/>
      <c r="M987" s="3"/>
      <c r="N987" s="3"/>
      <c r="O987" s="3"/>
      <c r="P987" s="3"/>
      <c r="Q987" s="3"/>
      <c r="R987" s="3"/>
      <c r="S987" s="3"/>
      <c r="T987" s="3"/>
      <c r="U987" s="3"/>
      <c r="V987" s="3"/>
      <c r="W987" s="3"/>
    </row>
    <row r="988" spans="1:23" ht="14">
      <c r="A988" s="3"/>
      <c r="B988" s="3"/>
      <c r="C988" s="3"/>
      <c r="D988" s="3"/>
      <c r="E988" s="3"/>
      <c r="F988" s="3"/>
      <c r="G988" s="3"/>
      <c r="H988" s="3"/>
      <c r="I988" s="3"/>
      <c r="J988" s="3"/>
      <c r="K988" s="3"/>
      <c r="L988" s="3"/>
      <c r="M988" s="3"/>
      <c r="N988" s="3"/>
      <c r="O988" s="3"/>
      <c r="P988" s="3"/>
      <c r="Q988" s="3"/>
      <c r="R988" s="3"/>
      <c r="S988" s="3"/>
      <c r="T988" s="3"/>
      <c r="U988" s="3"/>
      <c r="V988" s="3"/>
      <c r="W988" s="3"/>
    </row>
    <row r="989" spans="1:23" ht="14">
      <c r="A989" s="3"/>
      <c r="B989" s="3"/>
      <c r="C989" s="3"/>
      <c r="D989" s="3"/>
      <c r="E989" s="3"/>
      <c r="F989" s="3"/>
      <c r="G989" s="3"/>
      <c r="H989" s="3"/>
      <c r="I989" s="3"/>
      <c r="J989" s="3"/>
      <c r="K989" s="3"/>
      <c r="L989" s="3"/>
      <c r="M989" s="3"/>
      <c r="N989" s="3"/>
      <c r="O989" s="3"/>
      <c r="P989" s="3"/>
      <c r="Q989" s="3"/>
      <c r="R989" s="3"/>
      <c r="S989" s="3"/>
      <c r="T989" s="3"/>
      <c r="U989" s="3"/>
      <c r="V989" s="3"/>
      <c r="W989" s="3"/>
    </row>
    <row r="990" spans="1:23" ht="14">
      <c r="A990" s="3"/>
      <c r="B990" s="3"/>
      <c r="C990" s="3"/>
      <c r="D990" s="3"/>
      <c r="E990" s="3"/>
      <c r="F990" s="3"/>
      <c r="G990" s="3"/>
      <c r="H990" s="3"/>
      <c r="I990" s="3"/>
      <c r="J990" s="3"/>
      <c r="K990" s="3"/>
      <c r="L990" s="3"/>
      <c r="M990" s="3"/>
      <c r="N990" s="3"/>
      <c r="O990" s="3"/>
      <c r="P990" s="3"/>
      <c r="Q990" s="3"/>
      <c r="R990" s="3"/>
      <c r="S990" s="3"/>
      <c r="T990" s="3"/>
      <c r="U990" s="3"/>
      <c r="V990" s="3"/>
      <c r="W990" s="3"/>
    </row>
    <row r="991" spans="1:23" ht="14">
      <c r="A991" s="3"/>
      <c r="B991" s="3"/>
      <c r="C991" s="3"/>
      <c r="D991" s="3"/>
      <c r="E991" s="3"/>
      <c r="F991" s="3"/>
      <c r="G991" s="3"/>
      <c r="H991" s="3"/>
      <c r="I991" s="3"/>
      <c r="J991" s="3"/>
      <c r="K991" s="3"/>
      <c r="L991" s="3"/>
      <c r="M991" s="3"/>
      <c r="N991" s="3"/>
      <c r="O991" s="3"/>
      <c r="P991" s="3"/>
      <c r="Q991" s="3"/>
      <c r="R991" s="3"/>
      <c r="S991" s="3"/>
      <c r="T991" s="3"/>
      <c r="U991" s="3"/>
      <c r="V991" s="3"/>
      <c r="W991" s="3"/>
    </row>
    <row r="992" spans="1:23" ht="14">
      <c r="A992" s="3"/>
      <c r="B992" s="3"/>
      <c r="C992" s="3"/>
      <c r="D992" s="3"/>
      <c r="E992" s="3"/>
      <c r="F992" s="3"/>
      <c r="G992" s="3"/>
      <c r="H992" s="3"/>
      <c r="I992" s="3"/>
      <c r="J992" s="3"/>
      <c r="K992" s="3"/>
      <c r="L992" s="3"/>
      <c r="M992" s="3"/>
      <c r="N992" s="3"/>
      <c r="O992" s="3"/>
      <c r="P992" s="3"/>
      <c r="Q992" s="3"/>
      <c r="R992" s="3"/>
      <c r="S992" s="3"/>
      <c r="T992" s="3"/>
      <c r="U992" s="3"/>
      <c r="V992" s="3"/>
      <c r="W992" s="3"/>
    </row>
    <row r="993" spans="1:23" ht="14">
      <c r="A993" s="3"/>
      <c r="B993" s="3"/>
      <c r="C993" s="3"/>
      <c r="D993" s="3"/>
      <c r="E993" s="3"/>
      <c r="F993" s="3"/>
      <c r="G993" s="3"/>
      <c r="H993" s="3"/>
      <c r="I993" s="3"/>
      <c r="J993" s="3"/>
      <c r="K993" s="3"/>
      <c r="L993" s="3"/>
      <c r="M993" s="3"/>
      <c r="N993" s="3"/>
      <c r="O993" s="3"/>
      <c r="P993" s="3"/>
      <c r="Q993" s="3"/>
      <c r="R993" s="3"/>
      <c r="S993" s="3"/>
      <c r="T993" s="3"/>
      <c r="U993" s="3"/>
      <c r="V993" s="3"/>
      <c r="W993" s="3"/>
    </row>
    <row r="994" spans="1:23" ht="14">
      <c r="A994" s="3"/>
      <c r="B994" s="3"/>
      <c r="C994" s="3"/>
      <c r="D994" s="3"/>
      <c r="E994" s="3"/>
      <c r="F994" s="3"/>
      <c r="G994" s="3"/>
      <c r="H994" s="3"/>
      <c r="I994" s="3"/>
      <c r="J994" s="3"/>
      <c r="K994" s="3"/>
      <c r="L994" s="3"/>
      <c r="M994" s="3"/>
      <c r="N994" s="3"/>
      <c r="O994" s="3"/>
      <c r="P994" s="3"/>
      <c r="Q994" s="3"/>
      <c r="R994" s="3"/>
      <c r="S994" s="3"/>
      <c r="T994" s="3"/>
      <c r="U994" s="3"/>
      <c r="V994" s="3"/>
      <c r="W994" s="3"/>
    </row>
    <row r="995" spans="1:23" ht="14">
      <c r="A995" s="3"/>
      <c r="B995" s="3"/>
      <c r="C995" s="3"/>
      <c r="D995" s="3"/>
      <c r="E995" s="3"/>
      <c r="F995" s="3"/>
      <c r="G995" s="3"/>
      <c r="H995" s="3"/>
      <c r="I995" s="3"/>
      <c r="J995" s="3"/>
      <c r="K995" s="3"/>
      <c r="L995" s="3"/>
      <c r="M995" s="3"/>
      <c r="N995" s="3"/>
      <c r="O995" s="3"/>
      <c r="P995" s="3"/>
      <c r="Q995" s="3"/>
      <c r="R995" s="3"/>
      <c r="S995" s="3"/>
      <c r="T995" s="3"/>
      <c r="U995" s="3"/>
      <c r="V995" s="3"/>
      <c r="W995" s="3"/>
    </row>
    <row r="996" spans="1:23" ht="14">
      <c r="A996" s="3"/>
      <c r="B996" s="3"/>
      <c r="C996" s="3"/>
      <c r="D996" s="3"/>
      <c r="E996" s="3"/>
      <c r="F996" s="3"/>
      <c r="G996" s="3"/>
      <c r="H996" s="3"/>
      <c r="I996" s="3"/>
      <c r="J996" s="3"/>
      <c r="K996" s="3"/>
      <c r="L996" s="3"/>
      <c r="M996" s="3"/>
      <c r="N996" s="3"/>
      <c r="O996" s="3"/>
      <c r="P996" s="3"/>
      <c r="Q996" s="3"/>
      <c r="R996" s="3"/>
      <c r="S996" s="3"/>
      <c r="T996" s="3"/>
      <c r="U996" s="3"/>
      <c r="V996" s="3"/>
      <c r="W996" s="3"/>
    </row>
    <row r="997" spans="1:23" ht="14">
      <c r="A997" s="3"/>
      <c r="B997" s="3"/>
      <c r="C997" s="3"/>
      <c r="D997" s="3"/>
      <c r="E997" s="3"/>
      <c r="F997" s="3"/>
      <c r="G997" s="3"/>
      <c r="H997" s="3"/>
      <c r="I997" s="3"/>
      <c r="J997" s="3"/>
      <c r="K997" s="3"/>
      <c r="L997" s="3"/>
      <c r="M997" s="3"/>
      <c r="N997" s="3"/>
      <c r="O997" s="3"/>
      <c r="P997" s="3"/>
      <c r="Q997" s="3"/>
      <c r="R997" s="3"/>
      <c r="S997" s="3"/>
      <c r="T997" s="3"/>
      <c r="U997" s="3"/>
      <c r="V997" s="3"/>
      <c r="W997" s="3"/>
    </row>
    <row r="998" spans="1:23" ht="14">
      <c r="A998" s="3"/>
      <c r="B998" s="3"/>
      <c r="C998" s="3"/>
      <c r="D998" s="3"/>
      <c r="E998" s="3"/>
      <c r="F998" s="3"/>
      <c r="G998" s="3"/>
      <c r="H998" s="3"/>
      <c r="I998" s="3"/>
      <c r="J998" s="3"/>
      <c r="K998" s="3"/>
      <c r="L998" s="3"/>
      <c r="M998" s="3"/>
      <c r="N998" s="3"/>
      <c r="O998" s="3"/>
      <c r="P998" s="3"/>
      <c r="Q998" s="3"/>
      <c r="R998" s="3"/>
      <c r="S998" s="3"/>
      <c r="T998" s="3"/>
      <c r="U998" s="3"/>
      <c r="V998" s="3"/>
      <c r="W998" s="3"/>
    </row>
    <row r="999" spans="1:23" ht="14">
      <c r="A999" s="3"/>
      <c r="B999" s="3"/>
      <c r="C999" s="3"/>
      <c r="D999" s="3"/>
      <c r="E999" s="3"/>
      <c r="F999" s="3"/>
      <c r="G999" s="3"/>
      <c r="H999" s="3"/>
      <c r="I999" s="3"/>
      <c r="J999" s="3"/>
      <c r="K999" s="3"/>
      <c r="L999" s="3"/>
      <c r="M999" s="3"/>
      <c r="N999" s="3"/>
      <c r="O999" s="3"/>
      <c r="P999" s="3"/>
      <c r="Q999" s="3"/>
      <c r="R999" s="3"/>
      <c r="S999" s="3"/>
      <c r="T999" s="3"/>
      <c r="U999" s="3"/>
      <c r="V999" s="3"/>
      <c r="W999" s="3"/>
    </row>
    <row r="1000" spans="1:23" ht="14">
      <c r="A1000" s="3"/>
      <c r="B1000" s="3"/>
      <c r="C1000" s="3"/>
      <c r="D1000" s="3"/>
      <c r="E1000" s="3"/>
      <c r="F1000" s="3"/>
      <c r="G1000" s="3"/>
      <c r="H1000" s="3"/>
      <c r="I1000" s="3"/>
      <c r="J1000" s="3"/>
      <c r="K1000" s="3"/>
      <c r="L1000" s="3"/>
      <c r="M1000" s="3"/>
      <c r="N1000" s="3"/>
      <c r="O1000" s="3"/>
      <c r="P1000" s="3"/>
      <c r="Q1000" s="3"/>
      <c r="R1000" s="3"/>
      <c r="S1000" s="3"/>
      <c r="T1000" s="3"/>
      <c r="U1000" s="3"/>
      <c r="V1000" s="3"/>
      <c r="W1000" s="3"/>
    </row>
  </sheetData>
  <autoFilter ref="B3:D3" xr:uid="{00000000-0001-0000-0500-000000000000}"/>
  <mergeCells count="3">
    <mergeCell ref="A15:A16"/>
    <mergeCell ref="B15:B16"/>
    <mergeCell ref="C15:C16"/>
  </mergeCells>
  <hyperlinks>
    <hyperlink ref="A1" location="Contents!A1" display="Contents" xr:uid="{36F5E2BF-71F9-E94D-A5F1-1D2681F98ECB}"/>
    <hyperlink ref="H4" r:id="rId1" xr:uid="{55E28676-94DA-8B4E-BED4-2751063EA035}"/>
    <hyperlink ref="H6" r:id="rId2" xr:uid="{262DFCFC-6724-B245-8C85-BE3D87C5C2BE}"/>
    <hyperlink ref="H7" r:id="rId3" xr:uid="{B699A4F5-A793-D54B-9326-40A59448B138}"/>
    <hyperlink ref="H9" r:id="rId4" xr:uid="{E3F230B5-581A-9242-9A59-4306C5864748}"/>
    <hyperlink ref="H10" r:id="rId5" xr:uid="{601D0EBF-AACB-1841-9967-B27F914BE1B6}"/>
    <hyperlink ref="H11" r:id="rId6" xr:uid="{0B2CDBB1-F6C2-C74F-AD17-998AB1ED60F8}"/>
    <hyperlink ref="H12" r:id="rId7" xr:uid="{799FD9A3-B51D-EC4F-B79B-8265F53DE3A8}"/>
    <hyperlink ref="H13" r:id="rId8" xr:uid="{5DECDAC7-0C3A-D647-AFCA-2546292F1690}"/>
    <hyperlink ref="H14" r:id="rId9" xr:uid="{E0BE1FE9-F577-3246-9CF0-47E69EE0FF87}"/>
    <hyperlink ref="H16" r:id="rId10" xr:uid="{2410154D-4290-164F-AAC4-1650E558B879}"/>
    <hyperlink ref="H17" r:id="rId11" xr:uid="{786B3D0B-88A1-3142-8836-F9A197B6FCFA}"/>
    <hyperlink ref="H19" r:id="rId12" xr:uid="{D564ACAF-16DE-F249-A838-F4EB0C38F131}"/>
    <hyperlink ref="H20" r:id="rId13" xr:uid="{5A8CFC23-F97D-6244-B474-6D3E2A2D170C}"/>
    <hyperlink ref="H23" r:id="rId14" xr:uid="{3DBADEC5-EC08-3748-95C7-D895C3651AC6}"/>
    <hyperlink ref="H26" r:id="rId15" xr:uid="{79847F9A-3592-7B49-8A88-E5C5A19C44D7}"/>
    <hyperlink ref="H25" r:id="rId16" xr:uid="{64F549F2-83B7-A44C-BEDB-74C76BBC8030}"/>
    <hyperlink ref="H28" r:id="rId17" xr:uid="{F19AF40B-DF36-7845-A97E-A6192F1383AB}"/>
    <hyperlink ref="H29" r:id="rId18" xr:uid="{FBCD072C-31DF-504E-8BC6-C1B2836895B2}"/>
    <hyperlink ref="H31" r:id="rId19" xr:uid="{9C35201B-6335-594D-B14F-FE171427151F}"/>
    <hyperlink ref="H32" r:id="rId20" xr:uid="{E719C1E1-3492-5B4E-A031-1B0C42C24987}"/>
    <hyperlink ref="H33" r:id="rId21" xr:uid="{1B32E007-1E2E-C340-9D68-C3E7C4ADCD85}"/>
    <hyperlink ref="H34" r:id="rId22" xr:uid="{795C24A5-D21B-F24D-89F8-F1CB0F946B89}"/>
    <hyperlink ref="H35" r:id="rId23" xr:uid="{4DB85C43-A07E-3C45-B9B7-2A6B7B277AB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V969"/>
  <sheetViews>
    <sheetView workbookViewId="0">
      <selection activeCell="F29" sqref="F29"/>
    </sheetView>
  </sheetViews>
  <sheetFormatPr baseColWidth="10" defaultColWidth="12.6640625" defaultRowHeight="15.75" customHeight="1"/>
  <cols>
    <col min="1" max="1" width="7.6640625" customWidth="1"/>
    <col min="3" max="3" width="15.5" customWidth="1"/>
    <col min="5" max="5" width="19" customWidth="1"/>
    <col min="6" max="6" width="19.5" customWidth="1"/>
    <col min="7" max="7" width="19" customWidth="1"/>
    <col min="8" max="8" width="26" customWidth="1"/>
    <col min="9" max="9" width="71.6640625" customWidth="1"/>
    <col min="10" max="10" width="22.33203125" customWidth="1"/>
    <col min="13" max="13" width="19.6640625" customWidth="1"/>
  </cols>
  <sheetData>
    <row r="1" spans="1:22" ht="18">
      <c r="A1" s="322" t="s">
        <v>1004</v>
      </c>
    </row>
    <row r="2" spans="1:22" ht="20.25" customHeight="1">
      <c r="A2" s="350" t="s">
        <v>1416</v>
      </c>
      <c r="B2" s="3"/>
      <c r="C2" s="3"/>
      <c r="D2" s="3"/>
      <c r="E2" s="3"/>
      <c r="F2" s="3"/>
      <c r="G2" s="3"/>
      <c r="H2" s="3"/>
      <c r="I2" s="3"/>
      <c r="J2" s="43"/>
      <c r="K2" s="43"/>
      <c r="L2" s="43"/>
      <c r="M2" s="43"/>
      <c r="N2" s="43"/>
      <c r="O2" s="43"/>
      <c r="P2" s="43"/>
      <c r="Q2" s="43"/>
      <c r="R2" s="43"/>
      <c r="S2" s="43"/>
      <c r="T2" s="43"/>
      <c r="U2" s="43"/>
      <c r="V2" s="43"/>
    </row>
    <row r="3" spans="1:22" ht="45">
      <c r="A3" s="404" t="s">
        <v>1003</v>
      </c>
      <c r="B3" s="405" t="s">
        <v>63</v>
      </c>
      <c r="C3" s="406" t="s">
        <v>1059</v>
      </c>
      <c r="D3" s="405" t="s">
        <v>1060</v>
      </c>
      <c r="E3" s="405" t="s">
        <v>1029</v>
      </c>
      <c r="F3" s="405" t="s">
        <v>1031</v>
      </c>
      <c r="G3" s="405" t="s">
        <v>1030</v>
      </c>
      <c r="H3" s="406" t="s">
        <v>1032</v>
      </c>
      <c r="I3" s="14" t="s">
        <v>1061</v>
      </c>
      <c r="J3" s="43"/>
      <c r="K3" s="43"/>
      <c r="L3" s="43"/>
      <c r="M3" s="43"/>
      <c r="N3" s="43"/>
      <c r="O3" s="43"/>
      <c r="P3" s="43"/>
      <c r="Q3" s="43"/>
      <c r="R3" s="43"/>
      <c r="S3" s="43"/>
      <c r="T3" s="43"/>
      <c r="U3" s="43"/>
      <c r="V3" s="43"/>
    </row>
    <row r="4" spans="1:22" ht="14">
      <c r="A4" s="401">
        <v>1</v>
      </c>
      <c r="B4" s="8" t="s">
        <v>498</v>
      </c>
      <c r="C4" s="45" t="s">
        <v>835</v>
      </c>
      <c r="D4" s="20" t="s">
        <v>1063</v>
      </c>
      <c r="E4" s="8">
        <v>231</v>
      </c>
      <c r="F4" s="8">
        <v>1524</v>
      </c>
      <c r="G4" s="8">
        <v>22</v>
      </c>
      <c r="H4" s="246">
        <v>488</v>
      </c>
      <c r="I4" s="44" t="s">
        <v>1065</v>
      </c>
      <c r="J4" s="3"/>
      <c r="K4" s="43"/>
      <c r="L4" s="43"/>
      <c r="M4" s="43"/>
      <c r="N4" s="43"/>
      <c r="O4" s="43"/>
      <c r="P4" s="43"/>
      <c r="Q4" s="43"/>
      <c r="R4" s="43"/>
      <c r="S4" s="43"/>
      <c r="T4" s="43"/>
      <c r="U4" s="43"/>
      <c r="V4" s="43"/>
    </row>
    <row r="5" spans="1:22" ht="14">
      <c r="A5" s="401">
        <v>2</v>
      </c>
      <c r="B5" s="8" t="s">
        <v>496</v>
      </c>
      <c r="C5" s="45" t="s">
        <v>836</v>
      </c>
      <c r="D5" s="20" t="s">
        <v>1063</v>
      </c>
      <c r="E5" s="8">
        <v>81.8</v>
      </c>
      <c r="F5" s="8">
        <v>1000</v>
      </c>
      <c r="G5" s="8">
        <v>7</v>
      </c>
      <c r="H5" s="246">
        <v>135</v>
      </c>
      <c r="I5" s="44"/>
      <c r="J5" s="3"/>
      <c r="K5" s="43"/>
      <c r="L5" s="43"/>
      <c r="M5" s="43"/>
      <c r="N5" s="43"/>
      <c r="O5" s="43"/>
      <c r="P5" s="43"/>
      <c r="Q5" s="43"/>
      <c r="R5" s="43"/>
      <c r="S5" s="43"/>
      <c r="T5" s="43"/>
      <c r="U5" s="43"/>
      <c r="V5" s="43"/>
    </row>
    <row r="6" spans="1:22" ht="14">
      <c r="A6" s="401">
        <v>3</v>
      </c>
      <c r="B6" s="8" t="s">
        <v>494</v>
      </c>
      <c r="C6" s="45" t="s">
        <v>837</v>
      </c>
      <c r="D6" s="20" t="s">
        <v>1063</v>
      </c>
      <c r="E6" s="8">
        <v>172</v>
      </c>
      <c r="F6" s="8">
        <v>1524</v>
      </c>
      <c r="G6" s="8">
        <v>14</v>
      </c>
      <c r="H6" s="246">
        <v>253</v>
      </c>
      <c r="I6" s="44" t="s">
        <v>1066</v>
      </c>
      <c r="J6" s="3"/>
      <c r="K6" s="43"/>
      <c r="L6" s="43"/>
      <c r="M6" s="43"/>
      <c r="N6" s="43"/>
      <c r="O6" s="43"/>
      <c r="P6" s="43"/>
      <c r="Q6" s="43"/>
      <c r="R6" s="43"/>
      <c r="S6" s="43"/>
      <c r="T6" s="43"/>
      <c r="U6" s="43"/>
      <c r="V6" s="43"/>
    </row>
    <row r="7" spans="1:22" ht="14">
      <c r="A7" s="401">
        <v>4</v>
      </c>
      <c r="B7" s="8" t="s">
        <v>492</v>
      </c>
      <c r="C7" s="45" t="s">
        <v>838</v>
      </c>
      <c r="D7" s="20" t="s">
        <v>1063</v>
      </c>
      <c r="E7" s="8">
        <v>17.5</v>
      </c>
      <c r="F7" s="44">
        <v>1000</v>
      </c>
      <c r="G7" s="8">
        <v>1</v>
      </c>
      <c r="H7" s="246">
        <v>25</v>
      </c>
      <c r="I7" s="8"/>
      <c r="J7" s="3"/>
      <c r="K7" s="43"/>
      <c r="L7" s="43"/>
      <c r="M7" s="43"/>
      <c r="N7" s="43"/>
      <c r="O7" s="43"/>
      <c r="P7" s="43"/>
      <c r="Q7" s="43"/>
      <c r="R7" s="43"/>
      <c r="S7" s="43"/>
      <c r="T7" s="43"/>
      <c r="U7" s="43"/>
      <c r="V7" s="43"/>
    </row>
    <row r="8" spans="1:22" ht="14">
      <c r="A8" s="401">
        <v>5</v>
      </c>
      <c r="B8" s="8" t="s">
        <v>490</v>
      </c>
      <c r="C8" s="45">
        <v>2376</v>
      </c>
      <c r="D8" s="20" t="s">
        <v>1063</v>
      </c>
      <c r="E8" s="8">
        <v>217.2</v>
      </c>
      <c r="F8" s="8">
        <v>1524</v>
      </c>
      <c r="G8" s="8">
        <v>14</v>
      </c>
      <c r="H8" s="246">
        <v>273</v>
      </c>
      <c r="I8" s="44" t="s">
        <v>1067</v>
      </c>
      <c r="J8" s="3"/>
      <c r="K8" s="43"/>
      <c r="L8" s="43"/>
      <c r="M8" s="43"/>
      <c r="N8" s="43"/>
      <c r="O8" s="43"/>
      <c r="P8" s="43"/>
      <c r="Q8" s="43"/>
      <c r="R8" s="43"/>
      <c r="S8" s="43"/>
      <c r="T8" s="43"/>
      <c r="U8" s="43"/>
      <c r="V8" s="43"/>
    </row>
    <row r="9" spans="1:22" ht="14">
      <c r="A9" s="401">
        <v>6</v>
      </c>
      <c r="B9" s="8" t="s">
        <v>635</v>
      </c>
      <c r="C9" s="45">
        <v>3920</v>
      </c>
      <c r="D9" s="20" t="s">
        <v>1063</v>
      </c>
      <c r="E9" s="8">
        <v>197.63</v>
      </c>
      <c r="F9" s="8">
        <v>1524</v>
      </c>
      <c r="G9" s="8">
        <v>24</v>
      </c>
      <c r="H9" s="246">
        <v>207</v>
      </c>
      <c r="I9" s="44" t="s">
        <v>1068</v>
      </c>
      <c r="J9" s="3"/>
      <c r="K9" s="43"/>
      <c r="L9" s="43"/>
      <c r="M9" s="43"/>
      <c r="N9" s="43"/>
      <c r="O9" s="43"/>
      <c r="P9" s="43"/>
      <c r="Q9" s="43"/>
      <c r="R9" s="43"/>
      <c r="S9" s="43"/>
      <c r="T9" s="43"/>
      <c r="U9" s="43"/>
      <c r="V9" s="43"/>
    </row>
    <row r="10" spans="1:22" ht="14">
      <c r="A10" s="401">
        <v>7</v>
      </c>
      <c r="B10" s="8" t="s">
        <v>486</v>
      </c>
      <c r="C10" s="46">
        <v>5050</v>
      </c>
      <c r="D10" s="20" t="s">
        <v>1063</v>
      </c>
      <c r="E10" s="8">
        <v>44</v>
      </c>
      <c r="F10" s="44">
        <v>1000</v>
      </c>
      <c r="G10" s="8">
        <v>6</v>
      </c>
      <c r="H10" s="246">
        <v>154</v>
      </c>
      <c r="I10" s="8"/>
      <c r="J10" s="3"/>
      <c r="K10" s="43"/>
      <c r="L10" s="43"/>
      <c r="M10" s="43"/>
      <c r="N10" s="43"/>
      <c r="O10" s="43"/>
      <c r="P10" s="43"/>
      <c r="Q10" s="43"/>
      <c r="R10" s="43"/>
      <c r="S10" s="43"/>
      <c r="T10" s="43"/>
      <c r="U10" s="43"/>
      <c r="V10" s="43"/>
    </row>
    <row r="11" spans="1:22" ht="14">
      <c r="A11" s="401">
        <v>8</v>
      </c>
      <c r="B11" s="47" t="s">
        <v>1062</v>
      </c>
      <c r="C11" s="48">
        <v>5244</v>
      </c>
      <c r="D11" s="35" t="s">
        <v>1063</v>
      </c>
      <c r="E11" s="47">
        <v>20</v>
      </c>
      <c r="F11" s="49">
        <v>1000</v>
      </c>
      <c r="G11" s="47">
        <v>4</v>
      </c>
      <c r="H11" s="445">
        <v>25</v>
      </c>
      <c r="I11" s="47"/>
      <c r="J11" s="3"/>
      <c r="K11" s="43"/>
      <c r="L11" s="43"/>
      <c r="M11" s="43"/>
      <c r="N11" s="43"/>
      <c r="O11" s="43"/>
      <c r="P11" s="43"/>
      <c r="Q11" s="43"/>
      <c r="R11" s="43"/>
      <c r="S11" s="43"/>
      <c r="T11" s="43"/>
      <c r="U11" s="43"/>
      <c r="V11" s="43"/>
    </row>
    <row r="12" spans="1:22" ht="14">
      <c r="A12" s="401">
        <v>9</v>
      </c>
      <c r="B12" s="8" t="s">
        <v>483</v>
      </c>
      <c r="C12" s="45">
        <v>5482</v>
      </c>
      <c r="D12" s="20" t="s">
        <v>1063</v>
      </c>
      <c r="E12" s="8">
        <v>69.599999999999994</v>
      </c>
      <c r="F12" s="8">
        <v>1524</v>
      </c>
      <c r="G12" s="8">
        <v>6</v>
      </c>
      <c r="H12" s="246">
        <v>55</v>
      </c>
      <c r="I12" s="44" t="s">
        <v>1069</v>
      </c>
      <c r="J12" s="3"/>
      <c r="K12" s="43"/>
      <c r="L12" s="43"/>
      <c r="M12" s="43"/>
      <c r="N12" s="43"/>
      <c r="O12" s="43"/>
      <c r="P12" s="43"/>
      <c r="Q12" s="43"/>
      <c r="R12" s="43"/>
      <c r="S12" s="43"/>
      <c r="T12" s="43"/>
      <c r="U12" s="43"/>
      <c r="V12" s="43"/>
    </row>
    <row r="13" spans="1:22" ht="14">
      <c r="A13" s="401">
        <v>10</v>
      </c>
      <c r="B13" s="47" t="s">
        <v>481</v>
      </c>
      <c r="C13" s="48">
        <v>10394</v>
      </c>
      <c r="D13" s="35" t="s">
        <v>1063</v>
      </c>
      <c r="E13" s="47">
        <v>129.5</v>
      </c>
      <c r="F13" s="49">
        <v>1524</v>
      </c>
      <c r="G13" s="47">
        <v>9</v>
      </c>
      <c r="H13" s="445">
        <v>176</v>
      </c>
      <c r="I13" s="47"/>
      <c r="J13" s="3"/>
      <c r="K13" s="43"/>
      <c r="L13" s="43"/>
      <c r="M13" s="43"/>
      <c r="N13" s="43"/>
      <c r="O13" s="43"/>
      <c r="P13" s="43"/>
      <c r="Q13" s="43"/>
      <c r="R13" s="43"/>
      <c r="S13" s="43"/>
      <c r="T13" s="43"/>
      <c r="U13" s="43"/>
      <c r="V13" s="43"/>
    </row>
    <row r="14" spans="1:22" ht="14">
      <c r="A14" s="401">
        <v>11</v>
      </c>
      <c r="B14" s="47" t="s">
        <v>777</v>
      </c>
      <c r="C14" s="48">
        <v>11833</v>
      </c>
      <c r="D14" s="35" t="s">
        <v>1063</v>
      </c>
      <c r="E14" s="47">
        <v>32.700000000000003</v>
      </c>
      <c r="F14" s="49">
        <v>1524</v>
      </c>
      <c r="G14" s="47">
        <v>3</v>
      </c>
      <c r="H14" s="445">
        <v>37</v>
      </c>
      <c r="I14" s="47"/>
      <c r="J14" s="3"/>
      <c r="K14" s="43"/>
      <c r="L14" s="43"/>
      <c r="M14" s="43"/>
      <c r="N14" s="43"/>
      <c r="O14" s="43"/>
      <c r="P14" s="43"/>
      <c r="Q14" s="43"/>
      <c r="R14" s="43"/>
      <c r="S14" s="43"/>
      <c r="T14" s="43"/>
      <c r="U14" s="43"/>
      <c r="V14" s="43"/>
    </row>
    <row r="15" spans="1:22" ht="14">
      <c r="A15" s="401">
        <v>12</v>
      </c>
      <c r="B15" s="8" t="s">
        <v>638</v>
      </c>
      <c r="C15" s="45">
        <v>11887</v>
      </c>
      <c r="D15" s="20" t="s">
        <v>1063</v>
      </c>
      <c r="E15" s="8">
        <v>99.3</v>
      </c>
      <c r="F15" s="44">
        <v>1524</v>
      </c>
      <c r="G15" s="8">
        <v>7</v>
      </c>
      <c r="H15" s="246">
        <v>133</v>
      </c>
      <c r="I15" s="8"/>
      <c r="J15" s="3"/>
      <c r="K15" s="43"/>
      <c r="L15" s="43"/>
      <c r="M15" s="43"/>
      <c r="N15" s="43"/>
      <c r="O15" s="43"/>
      <c r="P15" s="43"/>
      <c r="Q15" s="43"/>
      <c r="R15" s="43"/>
      <c r="S15" s="43"/>
      <c r="T15" s="43"/>
      <c r="U15" s="43"/>
      <c r="V15" s="43"/>
    </row>
    <row r="16" spans="1:22" ht="14">
      <c r="A16" s="401">
        <v>13</v>
      </c>
      <c r="B16" s="47" t="s">
        <v>693</v>
      </c>
      <c r="C16" s="48">
        <v>12000</v>
      </c>
      <c r="D16" s="35" t="s">
        <v>1063</v>
      </c>
      <c r="E16" s="47">
        <v>59.4</v>
      </c>
      <c r="F16" s="49">
        <v>1524</v>
      </c>
      <c r="G16" s="47">
        <v>4</v>
      </c>
      <c r="H16" s="445">
        <v>14</v>
      </c>
      <c r="I16" s="47"/>
      <c r="J16" s="3"/>
      <c r="K16" s="43"/>
      <c r="L16" s="43"/>
      <c r="M16" s="43"/>
      <c r="N16" s="43"/>
      <c r="O16" s="43"/>
      <c r="P16" s="43"/>
      <c r="Q16" s="43"/>
      <c r="R16" s="43"/>
      <c r="S16" s="43"/>
      <c r="T16" s="43"/>
      <c r="U16" s="43"/>
      <c r="V16" s="43"/>
    </row>
    <row r="17" spans="1:22" ht="14">
      <c r="A17" s="401">
        <v>14</v>
      </c>
      <c r="B17" s="8" t="s">
        <v>477</v>
      </c>
      <c r="C17" s="45">
        <v>12175</v>
      </c>
      <c r="D17" s="20" t="s">
        <v>1063</v>
      </c>
      <c r="E17" s="8">
        <v>100.3</v>
      </c>
      <c r="F17" s="44">
        <v>1524</v>
      </c>
      <c r="G17" s="8">
        <v>6</v>
      </c>
      <c r="H17" s="246">
        <v>62</v>
      </c>
      <c r="I17" s="8"/>
      <c r="J17" s="3"/>
      <c r="K17" s="43"/>
      <c r="L17" s="43"/>
      <c r="M17" s="43"/>
      <c r="N17" s="43"/>
      <c r="O17" s="43"/>
      <c r="P17" s="43"/>
      <c r="Q17" s="43"/>
      <c r="R17" s="43"/>
      <c r="S17" s="43"/>
      <c r="T17" s="43"/>
      <c r="U17" s="43"/>
      <c r="V17" s="43"/>
    </row>
    <row r="18" spans="1:22" ht="14">
      <c r="A18" s="401">
        <v>15</v>
      </c>
      <c r="B18" s="8" t="s">
        <v>467</v>
      </c>
      <c r="C18" s="45">
        <v>12786</v>
      </c>
      <c r="D18" s="20" t="s">
        <v>1063</v>
      </c>
      <c r="E18" s="8">
        <v>131.5</v>
      </c>
      <c r="F18" s="44">
        <v>1524</v>
      </c>
      <c r="G18" s="8">
        <v>21</v>
      </c>
      <c r="H18" s="246">
        <v>144</v>
      </c>
      <c r="I18" s="8" t="s">
        <v>1064</v>
      </c>
      <c r="J18" s="3"/>
      <c r="K18" s="43"/>
      <c r="L18" s="43"/>
      <c r="M18" s="43"/>
      <c r="N18" s="43"/>
      <c r="O18" s="43"/>
      <c r="P18" s="43"/>
      <c r="Q18" s="43"/>
      <c r="R18" s="43"/>
      <c r="S18" s="43"/>
      <c r="T18" s="43"/>
      <c r="U18" s="43"/>
      <c r="V18" s="43"/>
    </row>
    <row r="19" spans="1:22" ht="14">
      <c r="A19" s="401">
        <v>16</v>
      </c>
      <c r="B19" s="8" t="s">
        <v>768</v>
      </c>
      <c r="C19" s="46">
        <v>13115</v>
      </c>
      <c r="D19" s="20" t="s">
        <v>1063</v>
      </c>
      <c r="E19" s="8">
        <v>77.2</v>
      </c>
      <c r="F19" s="44">
        <v>1524</v>
      </c>
      <c r="G19" s="8">
        <v>4</v>
      </c>
      <c r="H19" s="246">
        <v>39</v>
      </c>
      <c r="I19" s="8"/>
      <c r="J19" s="3"/>
      <c r="K19" s="43"/>
      <c r="L19" s="43"/>
      <c r="M19" s="43"/>
      <c r="N19" s="43"/>
      <c r="O19" s="43"/>
      <c r="P19" s="43"/>
      <c r="Q19" s="43"/>
      <c r="R19" s="43"/>
      <c r="S19" s="43"/>
      <c r="T19" s="43"/>
      <c r="U19" s="43"/>
      <c r="V19" s="43"/>
    </row>
    <row r="20" spans="1:22" ht="14">
      <c r="A20" s="401">
        <v>17</v>
      </c>
      <c r="B20" s="8" t="s">
        <v>471</v>
      </c>
      <c r="C20" s="45">
        <v>16776</v>
      </c>
      <c r="D20" s="20" t="s">
        <v>1063</v>
      </c>
      <c r="E20" s="8">
        <v>26.4</v>
      </c>
      <c r="F20" s="44">
        <v>1524</v>
      </c>
      <c r="G20" s="8">
        <v>3</v>
      </c>
      <c r="H20" s="246">
        <v>13</v>
      </c>
      <c r="I20" s="8"/>
      <c r="J20" s="3"/>
      <c r="K20" s="43"/>
      <c r="L20" s="43"/>
      <c r="M20" s="43"/>
      <c r="N20" s="43"/>
      <c r="O20" s="43"/>
      <c r="P20" s="43"/>
      <c r="Q20" s="43"/>
      <c r="R20" s="43"/>
      <c r="S20" s="43"/>
      <c r="T20" s="43"/>
      <c r="U20" s="43"/>
      <c r="V20" s="43"/>
    </row>
    <row r="21" spans="1:22" ht="14">
      <c r="A21" s="407">
        <v>18</v>
      </c>
      <c r="B21" s="254" t="s">
        <v>469</v>
      </c>
      <c r="C21" s="446">
        <v>18257</v>
      </c>
      <c r="D21" s="447" t="s">
        <v>1063</v>
      </c>
      <c r="E21" s="254">
        <v>27.8</v>
      </c>
      <c r="F21" s="448">
        <v>1524</v>
      </c>
      <c r="G21" s="254">
        <v>3</v>
      </c>
      <c r="H21" s="255">
        <v>16</v>
      </c>
      <c r="I21" s="8"/>
      <c r="J21" s="3"/>
      <c r="K21" s="43"/>
      <c r="L21" s="43"/>
      <c r="M21" s="43"/>
      <c r="N21" s="43"/>
      <c r="O21" s="43"/>
      <c r="P21" s="43"/>
      <c r="Q21" s="43"/>
      <c r="R21" s="43"/>
      <c r="S21" s="43"/>
      <c r="T21" s="43"/>
      <c r="U21" s="43"/>
      <c r="V21" s="43"/>
    </row>
    <row r="22" spans="1:22" ht="14">
      <c r="A22" s="409" t="s">
        <v>1034</v>
      </c>
      <c r="B22" s="50">
        <f>COUNTA(B4:B21)</f>
        <v>18</v>
      </c>
      <c r="C22" s="449"/>
      <c r="D22" s="447"/>
      <c r="E22" s="50">
        <f>SUM(E4:E21)</f>
        <v>1734.8300000000002</v>
      </c>
      <c r="F22" s="448"/>
      <c r="G22" s="254"/>
      <c r="H22" s="255">
        <f>SUBTOTAL(109,Table6[Number of vehicles (cars)])</f>
        <v>2249</v>
      </c>
      <c r="I22" s="8"/>
      <c r="J22" s="3"/>
      <c r="K22" s="3"/>
      <c r="L22" s="3"/>
      <c r="M22" s="3"/>
      <c r="N22" s="3"/>
      <c r="O22" s="3"/>
      <c r="P22" s="3"/>
      <c r="Q22" s="3"/>
      <c r="R22" s="43"/>
      <c r="S22" s="43"/>
      <c r="T22" s="43"/>
      <c r="U22" s="43"/>
      <c r="V22" s="43"/>
    </row>
    <row r="23" spans="1:22" ht="14">
      <c r="A23" s="39" t="s">
        <v>1132</v>
      </c>
      <c r="B23" s="43"/>
      <c r="C23" s="51"/>
      <c r="D23" s="52"/>
      <c r="E23" s="51"/>
      <c r="F23" s="3"/>
      <c r="G23" s="3"/>
      <c r="H23" s="3"/>
      <c r="I23" s="43"/>
      <c r="J23" s="3"/>
      <c r="K23" s="3"/>
      <c r="L23" s="3"/>
      <c r="M23" s="3"/>
      <c r="N23" s="3"/>
      <c r="O23" s="3"/>
      <c r="P23" s="3"/>
      <c r="Q23" s="3"/>
      <c r="R23" s="43"/>
      <c r="S23" s="43"/>
      <c r="T23" s="43"/>
      <c r="U23" s="43"/>
      <c r="V23" s="43"/>
    </row>
    <row r="24" spans="1:22" ht="14">
      <c r="A24" s="3" t="s">
        <v>1338</v>
      </c>
      <c r="B24" s="3"/>
      <c r="C24" s="3"/>
      <c r="D24" s="3"/>
      <c r="E24" s="3"/>
      <c r="F24" s="3"/>
      <c r="G24" s="3"/>
      <c r="H24" s="3"/>
      <c r="I24" s="3"/>
      <c r="J24" s="3"/>
      <c r="K24" s="3"/>
      <c r="L24" s="3"/>
      <c r="M24" s="3"/>
      <c r="N24" s="3"/>
      <c r="O24" s="3"/>
      <c r="P24" s="3"/>
      <c r="Q24" s="3"/>
      <c r="R24" s="43"/>
      <c r="S24" s="43"/>
      <c r="T24" s="43"/>
      <c r="U24" s="43"/>
      <c r="V24" s="43"/>
    </row>
    <row r="25" spans="1:22" ht="14">
      <c r="A25" s="43"/>
      <c r="B25" s="3"/>
      <c r="C25" s="3"/>
      <c r="D25" s="3"/>
      <c r="E25" s="3"/>
      <c r="F25" s="3"/>
      <c r="G25" s="3"/>
      <c r="H25" s="3"/>
      <c r="I25" s="3"/>
      <c r="J25" s="3"/>
      <c r="K25" s="3"/>
      <c r="L25" s="3"/>
      <c r="M25" s="3"/>
      <c r="N25" s="3"/>
      <c r="O25" s="3"/>
      <c r="P25" s="3"/>
      <c r="Q25" s="3"/>
      <c r="R25" s="43"/>
      <c r="S25" s="43"/>
      <c r="T25" s="43"/>
      <c r="U25" s="43"/>
      <c r="V25" s="43"/>
    </row>
    <row r="26" spans="1:22" ht="14">
      <c r="A26" s="43"/>
      <c r="B26" s="43"/>
      <c r="C26" s="3"/>
      <c r="D26" s="3"/>
      <c r="E26" s="3"/>
      <c r="F26" s="3"/>
      <c r="G26" s="3"/>
      <c r="H26" s="3"/>
      <c r="I26" s="43"/>
      <c r="J26" s="43"/>
      <c r="K26" s="43"/>
      <c r="L26" s="43"/>
      <c r="M26" s="43"/>
      <c r="N26" s="43"/>
      <c r="O26" s="43"/>
      <c r="P26" s="43"/>
      <c r="Q26" s="43"/>
      <c r="R26" s="43"/>
      <c r="S26" s="43"/>
      <c r="T26" s="43"/>
      <c r="U26" s="43"/>
      <c r="V26" s="43"/>
    </row>
    <row r="27" spans="1:22" ht="14">
      <c r="A27" s="43"/>
      <c r="B27" s="43"/>
      <c r="C27" s="43"/>
      <c r="D27" s="43"/>
      <c r="E27" s="43"/>
      <c r="F27" s="43"/>
      <c r="G27" s="43"/>
      <c r="H27" s="43"/>
      <c r="I27" s="43"/>
      <c r="J27" s="43"/>
      <c r="K27" s="43"/>
      <c r="L27" s="43"/>
      <c r="M27" s="43"/>
      <c r="N27" s="43"/>
      <c r="O27" s="43"/>
      <c r="P27" s="43"/>
      <c r="Q27" s="43"/>
      <c r="R27" s="43"/>
      <c r="S27" s="43"/>
      <c r="T27" s="43"/>
      <c r="U27" s="43"/>
      <c r="V27" s="43"/>
    </row>
    <row r="28" spans="1:22" ht="14">
      <c r="A28" s="43"/>
      <c r="B28" s="43"/>
      <c r="C28" s="43"/>
      <c r="D28" s="43"/>
      <c r="E28" s="43"/>
      <c r="F28" s="43"/>
      <c r="G28" s="43"/>
      <c r="H28" s="43"/>
      <c r="I28" s="43"/>
      <c r="J28" s="43"/>
      <c r="K28" s="43"/>
      <c r="L28" s="43"/>
      <c r="M28" s="43"/>
      <c r="N28" s="43"/>
      <c r="O28" s="43"/>
      <c r="P28" s="43"/>
      <c r="Q28" s="43"/>
      <c r="R28" s="43"/>
      <c r="S28" s="43"/>
      <c r="T28" s="43"/>
      <c r="U28" s="43"/>
      <c r="V28" s="43"/>
    </row>
    <row r="29" spans="1:22" ht="14">
      <c r="A29" s="43"/>
      <c r="B29" s="43"/>
      <c r="C29" s="43"/>
      <c r="D29" s="43"/>
      <c r="E29" s="43"/>
      <c r="F29" s="43"/>
      <c r="G29" s="43"/>
      <c r="H29" s="43"/>
      <c r="I29" s="43"/>
      <c r="J29" s="43"/>
      <c r="K29" s="43"/>
      <c r="L29" s="43"/>
      <c r="M29" s="43"/>
      <c r="N29" s="43"/>
      <c r="O29" s="43"/>
      <c r="P29" s="43"/>
      <c r="Q29" s="43"/>
      <c r="R29" s="43"/>
      <c r="S29" s="43"/>
      <c r="T29" s="43"/>
      <c r="U29" s="43"/>
      <c r="V29" s="43"/>
    </row>
    <row r="30" spans="1:22" ht="14">
      <c r="A30" s="43"/>
      <c r="B30" s="43"/>
      <c r="C30" s="43"/>
      <c r="D30" s="43"/>
      <c r="E30" s="43"/>
      <c r="F30" s="43"/>
      <c r="G30" s="43"/>
      <c r="H30" s="43"/>
      <c r="I30" s="43"/>
      <c r="J30" s="43"/>
      <c r="K30" s="43"/>
      <c r="L30" s="43"/>
      <c r="M30" s="43"/>
      <c r="N30" s="43"/>
      <c r="O30" s="43"/>
      <c r="P30" s="43"/>
      <c r="Q30" s="43"/>
      <c r="R30" s="43"/>
      <c r="S30" s="43"/>
      <c r="T30" s="43"/>
      <c r="U30" s="43"/>
      <c r="V30" s="43"/>
    </row>
    <row r="31" spans="1:22" ht="14">
      <c r="A31" s="43"/>
      <c r="B31" s="43"/>
      <c r="C31" s="43"/>
      <c r="D31" s="43"/>
      <c r="E31" s="43"/>
      <c r="F31" s="43"/>
      <c r="G31" s="43"/>
      <c r="H31" s="43"/>
      <c r="I31" s="43"/>
      <c r="J31" s="43"/>
      <c r="K31" s="43"/>
      <c r="L31" s="43"/>
      <c r="M31" s="43"/>
      <c r="N31" s="43"/>
      <c r="O31" s="43"/>
      <c r="P31" s="43"/>
      <c r="Q31" s="43"/>
      <c r="R31" s="43"/>
      <c r="S31" s="43"/>
      <c r="T31" s="43"/>
      <c r="U31" s="43"/>
      <c r="V31" s="43"/>
    </row>
    <row r="32" spans="1:22" ht="14">
      <c r="A32" s="43"/>
      <c r="B32" s="43"/>
      <c r="C32" s="43"/>
      <c r="D32" s="43"/>
      <c r="E32" s="43"/>
      <c r="F32" s="43"/>
      <c r="G32" s="43"/>
      <c r="H32" s="43"/>
      <c r="I32" s="43"/>
      <c r="J32" s="43"/>
      <c r="K32" s="43"/>
      <c r="L32" s="43"/>
      <c r="M32" s="43"/>
      <c r="N32" s="43"/>
      <c r="O32" s="43"/>
      <c r="P32" s="43"/>
      <c r="Q32" s="43"/>
      <c r="R32" s="43"/>
      <c r="S32" s="43"/>
      <c r="T32" s="43"/>
      <c r="U32" s="43"/>
      <c r="V32" s="43"/>
    </row>
    <row r="33" spans="1:22" ht="14">
      <c r="A33" s="43"/>
      <c r="B33" s="43"/>
      <c r="C33" s="43"/>
      <c r="D33" s="43"/>
      <c r="E33" s="43"/>
      <c r="F33" s="43"/>
      <c r="G33" s="43"/>
      <c r="H33" s="43"/>
      <c r="I33" s="43"/>
      <c r="J33" s="43"/>
      <c r="K33" s="43"/>
      <c r="L33" s="43"/>
      <c r="M33" s="43"/>
      <c r="N33" s="43"/>
      <c r="O33" s="43"/>
      <c r="P33" s="43"/>
      <c r="Q33" s="43"/>
      <c r="R33" s="43"/>
      <c r="S33" s="43"/>
      <c r="T33" s="43"/>
      <c r="U33" s="43"/>
      <c r="V33" s="43"/>
    </row>
    <row r="34" spans="1:22" ht="14">
      <c r="A34" s="43"/>
      <c r="B34" s="43"/>
      <c r="C34" s="43"/>
      <c r="D34" s="43"/>
      <c r="E34" s="43"/>
      <c r="F34" s="43"/>
      <c r="G34" s="43"/>
      <c r="H34" s="43"/>
      <c r="I34" s="43"/>
      <c r="J34" s="43"/>
      <c r="K34" s="43"/>
      <c r="L34" s="43"/>
      <c r="M34" s="43"/>
      <c r="N34" s="43"/>
      <c r="O34" s="43"/>
      <c r="P34" s="43"/>
      <c r="Q34" s="43"/>
      <c r="R34" s="43"/>
      <c r="S34" s="43"/>
      <c r="T34" s="43"/>
      <c r="U34" s="43"/>
      <c r="V34" s="43"/>
    </row>
    <row r="35" spans="1:22" ht="14">
      <c r="A35" s="43"/>
      <c r="B35" s="43"/>
      <c r="C35" s="43"/>
      <c r="D35" s="43"/>
      <c r="E35" s="43"/>
      <c r="F35" s="43"/>
      <c r="G35" s="43"/>
      <c r="H35" s="43"/>
      <c r="I35" s="43"/>
      <c r="J35" s="43"/>
      <c r="K35" s="43"/>
      <c r="L35" s="43"/>
      <c r="M35" s="43"/>
      <c r="N35" s="43"/>
      <c r="O35" s="43"/>
      <c r="P35" s="43"/>
      <c r="Q35" s="43"/>
      <c r="R35" s="43"/>
      <c r="S35" s="43"/>
      <c r="T35" s="43"/>
      <c r="U35" s="43"/>
      <c r="V35" s="43"/>
    </row>
    <row r="36" spans="1:22" ht="14">
      <c r="A36" s="43"/>
      <c r="B36" s="43"/>
      <c r="C36" s="43"/>
      <c r="D36" s="43"/>
      <c r="E36" s="43"/>
      <c r="F36" s="43"/>
      <c r="G36" s="43"/>
      <c r="H36" s="43"/>
      <c r="I36" s="43"/>
      <c r="J36" s="43"/>
      <c r="K36" s="43"/>
      <c r="L36" s="43"/>
      <c r="M36" s="43"/>
      <c r="N36" s="43"/>
      <c r="O36" s="43"/>
      <c r="P36" s="43"/>
      <c r="Q36" s="43"/>
      <c r="R36" s="43"/>
      <c r="S36" s="43"/>
      <c r="T36" s="43"/>
      <c r="U36" s="43"/>
      <c r="V36" s="43"/>
    </row>
    <row r="37" spans="1:22" ht="14">
      <c r="A37" s="43"/>
      <c r="B37" s="43"/>
      <c r="C37" s="43"/>
      <c r="D37" s="43"/>
      <c r="E37" s="43"/>
      <c r="F37" s="43"/>
      <c r="G37" s="43"/>
      <c r="H37" s="43"/>
      <c r="I37" s="43"/>
      <c r="J37" s="43"/>
      <c r="K37" s="43"/>
      <c r="L37" s="43"/>
      <c r="M37" s="43"/>
      <c r="N37" s="43"/>
      <c r="O37" s="43"/>
      <c r="P37" s="43"/>
      <c r="Q37" s="43"/>
      <c r="R37" s="43"/>
      <c r="S37" s="43"/>
      <c r="T37" s="43"/>
      <c r="U37" s="43"/>
      <c r="V37" s="43"/>
    </row>
    <row r="38" spans="1:22" ht="14">
      <c r="A38" s="43"/>
      <c r="B38" s="43"/>
      <c r="C38" s="43"/>
      <c r="D38" s="43"/>
      <c r="E38" s="43"/>
      <c r="F38" s="43"/>
      <c r="G38" s="43"/>
      <c r="H38" s="43"/>
      <c r="I38" s="43"/>
      <c r="J38" s="43"/>
      <c r="K38" s="43"/>
      <c r="L38" s="43"/>
      <c r="M38" s="43"/>
      <c r="N38" s="43"/>
      <c r="O38" s="43"/>
      <c r="P38" s="43"/>
      <c r="Q38" s="43"/>
      <c r="R38" s="43"/>
      <c r="S38" s="43"/>
      <c r="T38" s="43"/>
      <c r="U38" s="43"/>
      <c r="V38" s="43"/>
    </row>
    <row r="39" spans="1:22" ht="14">
      <c r="A39" s="43"/>
      <c r="B39" s="43"/>
      <c r="C39" s="43"/>
      <c r="D39" s="43"/>
      <c r="E39" s="43"/>
      <c r="F39" s="43"/>
      <c r="G39" s="43"/>
      <c r="H39" s="43"/>
      <c r="I39" s="43"/>
      <c r="J39" s="43"/>
      <c r="K39" s="43"/>
      <c r="L39" s="43"/>
      <c r="M39" s="43"/>
      <c r="N39" s="43"/>
      <c r="O39" s="43"/>
      <c r="P39" s="43"/>
      <c r="Q39" s="43"/>
      <c r="R39" s="43"/>
      <c r="S39" s="43"/>
      <c r="T39" s="43"/>
      <c r="U39" s="43"/>
      <c r="V39" s="43"/>
    </row>
    <row r="40" spans="1:22" ht="14">
      <c r="A40" s="43"/>
      <c r="B40" s="43"/>
      <c r="C40" s="43"/>
      <c r="D40" s="43"/>
      <c r="E40" s="43"/>
      <c r="F40" s="43"/>
      <c r="G40" s="43"/>
      <c r="H40" s="43"/>
      <c r="I40" s="43"/>
      <c r="J40" s="43"/>
      <c r="K40" s="43"/>
      <c r="L40" s="43"/>
      <c r="M40" s="43"/>
      <c r="N40" s="43"/>
      <c r="O40" s="43"/>
      <c r="P40" s="43"/>
      <c r="Q40" s="43"/>
      <c r="R40" s="43"/>
      <c r="S40" s="43"/>
      <c r="T40" s="43"/>
      <c r="U40" s="43"/>
      <c r="V40" s="43"/>
    </row>
    <row r="41" spans="1:22" ht="14">
      <c r="A41" s="43"/>
      <c r="B41" s="43"/>
      <c r="C41" s="43"/>
      <c r="D41" s="43"/>
      <c r="E41" s="43"/>
      <c r="F41" s="43"/>
      <c r="G41" s="43"/>
      <c r="H41" s="43"/>
      <c r="I41" s="43"/>
      <c r="J41" s="43"/>
      <c r="K41" s="43"/>
      <c r="L41" s="43"/>
      <c r="M41" s="43"/>
      <c r="N41" s="43"/>
      <c r="O41" s="43"/>
      <c r="P41" s="43"/>
      <c r="Q41" s="43"/>
      <c r="R41" s="43"/>
      <c r="S41" s="43"/>
      <c r="T41" s="43"/>
      <c r="U41" s="43"/>
      <c r="V41" s="43"/>
    </row>
    <row r="42" spans="1:22" ht="14">
      <c r="A42" s="43"/>
      <c r="B42" s="43"/>
      <c r="C42" s="43"/>
      <c r="D42" s="43"/>
      <c r="E42" s="43"/>
      <c r="F42" s="43"/>
      <c r="G42" s="43"/>
      <c r="H42" s="43"/>
      <c r="I42" s="43"/>
      <c r="J42" s="43"/>
      <c r="K42" s="43"/>
      <c r="L42" s="43"/>
      <c r="M42" s="43"/>
      <c r="N42" s="43"/>
      <c r="O42" s="43"/>
      <c r="P42" s="43"/>
      <c r="Q42" s="43"/>
      <c r="R42" s="43"/>
      <c r="S42" s="43"/>
      <c r="T42" s="43"/>
      <c r="U42" s="43"/>
      <c r="V42" s="43"/>
    </row>
    <row r="43" spans="1:22" ht="14">
      <c r="A43" s="43"/>
      <c r="B43" s="43"/>
      <c r="C43" s="43"/>
      <c r="D43" s="43"/>
      <c r="E43" s="43"/>
      <c r="F43" s="43"/>
      <c r="G43" s="43"/>
      <c r="H43" s="43"/>
      <c r="I43" s="43"/>
      <c r="J43" s="43"/>
      <c r="K43" s="43"/>
      <c r="L43" s="43"/>
      <c r="M43" s="43"/>
      <c r="N43" s="43"/>
      <c r="O43" s="43"/>
      <c r="P43" s="43"/>
      <c r="Q43" s="43"/>
      <c r="R43" s="43"/>
      <c r="S43" s="43"/>
      <c r="T43" s="43"/>
      <c r="U43" s="43"/>
      <c r="V43" s="43"/>
    </row>
    <row r="44" spans="1:22" ht="14">
      <c r="A44" s="43"/>
      <c r="B44" s="43"/>
      <c r="C44" s="43"/>
      <c r="D44" s="43"/>
      <c r="E44" s="43"/>
      <c r="F44" s="43"/>
      <c r="G44" s="43"/>
      <c r="H44" s="43"/>
      <c r="I44" s="43"/>
      <c r="J44" s="43"/>
      <c r="K44" s="43"/>
      <c r="L44" s="43"/>
      <c r="M44" s="43"/>
      <c r="N44" s="43"/>
      <c r="O44" s="43"/>
      <c r="P44" s="43"/>
      <c r="Q44" s="43"/>
      <c r="R44" s="43"/>
      <c r="S44" s="43"/>
      <c r="T44" s="43"/>
      <c r="U44" s="43"/>
      <c r="V44" s="43"/>
    </row>
    <row r="45" spans="1:22" ht="14">
      <c r="A45" s="43"/>
      <c r="B45" s="43"/>
      <c r="C45" s="43"/>
      <c r="D45" s="43"/>
      <c r="E45" s="43"/>
      <c r="F45" s="43"/>
      <c r="G45" s="43"/>
      <c r="H45" s="43"/>
      <c r="I45" s="43"/>
      <c r="J45" s="43"/>
      <c r="K45" s="43"/>
      <c r="L45" s="43"/>
      <c r="M45" s="43"/>
      <c r="N45" s="43"/>
      <c r="O45" s="43"/>
      <c r="P45" s="43"/>
      <c r="Q45" s="43"/>
      <c r="R45" s="43"/>
      <c r="S45" s="43"/>
      <c r="T45" s="43"/>
      <c r="U45" s="43"/>
      <c r="V45" s="43"/>
    </row>
    <row r="46" spans="1:22" ht="14">
      <c r="A46" s="43"/>
      <c r="B46" s="43"/>
      <c r="C46" s="43"/>
      <c r="D46" s="43"/>
      <c r="E46" s="43"/>
      <c r="F46" s="43"/>
      <c r="G46" s="43"/>
      <c r="H46" s="43"/>
      <c r="I46" s="43"/>
      <c r="J46" s="43"/>
      <c r="K46" s="43"/>
      <c r="L46" s="43"/>
      <c r="M46" s="43"/>
      <c r="N46" s="43"/>
      <c r="O46" s="43"/>
      <c r="P46" s="43"/>
      <c r="Q46" s="43"/>
      <c r="R46" s="43"/>
      <c r="S46" s="43"/>
      <c r="T46" s="43"/>
      <c r="U46" s="43"/>
      <c r="V46" s="43"/>
    </row>
    <row r="47" spans="1:22" ht="14">
      <c r="A47" s="43"/>
      <c r="B47" s="43"/>
      <c r="C47" s="43"/>
      <c r="D47" s="43"/>
      <c r="E47" s="43"/>
      <c r="F47" s="43"/>
      <c r="G47" s="43"/>
      <c r="H47" s="43"/>
      <c r="I47" s="43"/>
      <c r="J47" s="43"/>
      <c r="K47" s="43"/>
      <c r="L47" s="43"/>
      <c r="M47" s="43"/>
      <c r="N47" s="43"/>
      <c r="O47" s="43"/>
      <c r="P47" s="43"/>
      <c r="Q47" s="43"/>
      <c r="R47" s="43"/>
      <c r="S47" s="43"/>
      <c r="T47" s="43"/>
      <c r="U47" s="43"/>
      <c r="V47" s="43"/>
    </row>
    <row r="48" spans="1:22" ht="14">
      <c r="A48" s="43"/>
      <c r="B48" s="43"/>
      <c r="C48" s="43"/>
      <c r="D48" s="43"/>
      <c r="E48" s="43"/>
      <c r="F48" s="43"/>
      <c r="G48" s="43"/>
      <c r="H48" s="43"/>
      <c r="I48" s="43"/>
      <c r="J48" s="43"/>
      <c r="K48" s="43"/>
      <c r="L48" s="43"/>
      <c r="M48" s="43"/>
      <c r="N48" s="43"/>
      <c r="O48" s="43"/>
      <c r="P48" s="43"/>
      <c r="Q48" s="43"/>
      <c r="R48" s="43"/>
      <c r="S48" s="43"/>
      <c r="T48" s="43"/>
      <c r="U48" s="43"/>
      <c r="V48" s="43"/>
    </row>
    <row r="49" spans="1:22" ht="14">
      <c r="A49" s="43"/>
      <c r="B49" s="43"/>
      <c r="C49" s="43"/>
      <c r="D49" s="43"/>
      <c r="E49" s="43"/>
      <c r="F49" s="43"/>
      <c r="G49" s="43"/>
      <c r="H49" s="43"/>
      <c r="I49" s="43"/>
      <c r="J49" s="43"/>
      <c r="K49" s="43"/>
      <c r="L49" s="43"/>
      <c r="M49" s="43"/>
      <c r="N49" s="43"/>
      <c r="O49" s="43"/>
      <c r="P49" s="43"/>
      <c r="Q49" s="43"/>
      <c r="R49" s="43"/>
      <c r="S49" s="43"/>
      <c r="T49" s="43"/>
      <c r="U49" s="43"/>
      <c r="V49" s="43"/>
    </row>
    <row r="50" spans="1:22" ht="14">
      <c r="A50" s="43"/>
      <c r="B50" s="43"/>
      <c r="C50" s="43"/>
      <c r="D50" s="43"/>
      <c r="E50" s="43"/>
      <c r="F50" s="43"/>
      <c r="G50" s="43"/>
      <c r="H50" s="43"/>
      <c r="I50" s="43"/>
      <c r="J50" s="43"/>
      <c r="K50" s="43"/>
      <c r="L50" s="43"/>
      <c r="M50" s="43"/>
      <c r="N50" s="43"/>
      <c r="O50" s="43"/>
      <c r="P50" s="43"/>
      <c r="Q50" s="43"/>
      <c r="R50" s="43"/>
      <c r="S50" s="43"/>
      <c r="T50" s="43"/>
      <c r="U50" s="43"/>
      <c r="V50" s="43"/>
    </row>
    <row r="51" spans="1:22" ht="14">
      <c r="A51" s="43"/>
      <c r="B51" s="43"/>
      <c r="C51" s="43"/>
      <c r="D51" s="43"/>
      <c r="E51" s="43"/>
      <c r="F51" s="43"/>
      <c r="G51" s="43"/>
      <c r="H51" s="43"/>
      <c r="I51" s="43"/>
      <c r="J51" s="43"/>
      <c r="K51" s="43"/>
      <c r="L51" s="43"/>
      <c r="M51" s="43"/>
      <c r="N51" s="43"/>
      <c r="O51" s="43"/>
      <c r="P51" s="43"/>
      <c r="Q51" s="43"/>
      <c r="R51" s="43"/>
      <c r="S51" s="43"/>
      <c r="T51" s="43"/>
      <c r="U51" s="43"/>
      <c r="V51" s="43"/>
    </row>
    <row r="52" spans="1:22" ht="14">
      <c r="A52" s="43"/>
      <c r="B52" s="43"/>
      <c r="C52" s="43"/>
      <c r="D52" s="43"/>
      <c r="E52" s="43"/>
      <c r="F52" s="43"/>
      <c r="G52" s="43"/>
      <c r="H52" s="43"/>
      <c r="I52" s="43"/>
      <c r="J52" s="43"/>
      <c r="K52" s="43"/>
      <c r="L52" s="43"/>
      <c r="M52" s="43"/>
      <c r="N52" s="43"/>
      <c r="O52" s="43"/>
      <c r="P52" s="43"/>
      <c r="Q52" s="43"/>
      <c r="R52" s="43"/>
      <c r="S52" s="43"/>
      <c r="T52" s="43"/>
      <c r="U52" s="43"/>
      <c r="V52" s="43"/>
    </row>
    <row r="53" spans="1:22" ht="14">
      <c r="A53" s="43"/>
      <c r="B53" s="43"/>
      <c r="C53" s="43"/>
      <c r="D53" s="43"/>
      <c r="E53" s="43"/>
      <c r="F53" s="43"/>
      <c r="G53" s="43"/>
      <c r="H53" s="43"/>
      <c r="I53" s="43"/>
      <c r="J53" s="43"/>
      <c r="K53" s="43"/>
      <c r="L53" s="43"/>
      <c r="M53" s="43"/>
      <c r="N53" s="43"/>
      <c r="O53" s="43"/>
      <c r="P53" s="43"/>
      <c r="Q53" s="43"/>
      <c r="R53" s="43"/>
      <c r="S53" s="43"/>
      <c r="T53" s="43"/>
      <c r="U53" s="43"/>
      <c r="V53" s="43"/>
    </row>
    <row r="54" spans="1:22" ht="14">
      <c r="A54" s="43"/>
      <c r="B54" s="43"/>
      <c r="C54" s="43"/>
      <c r="D54" s="43"/>
      <c r="E54" s="43"/>
      <c r="F54" s="43"/>
      <c r="G54" s="43"/>
      <c r="H54" s="43"/>
      <c r="I54" s="43"/>
      <c r="J54" s="43"/>
      <c r="K54" s="43"/>
      <c r="L54" s="43"/>
      <c r="M54" s="43"/>
      <c r="N54" s="43"/>
      <c r="O54" s="43"/>
      <c r="P54" s="43"/>
      <c r="Q54" s="43"/>
      <c r="R54" s="43"/>
      <c r="S54" s="43"/>
      <c r="T54" s="43"/>
      <c r="U54" s="43"/>
      <c r="V54" s="43"/>
    </row>
    <row r="55" spans="1:22" ht="14">
      <c r="A55" s="43"/>
      <c r="B55" s="43"/>
      <c r="C55" s="43"/>
      <c r="D55" s="43"/>
      <c r="E55" s="43"/>
      <c r="F55" s="43"/>
      <c r="G55" s="43"/>
      <c r="H55" s="43"/>
      <c r="I55" s="43"/>
      <c r="J55" s="43"/>
      <c r="K55" s="43"/>
      <c r="L55" s="43"/>
      <c r="M55" s="43"/>
      <c r="N55" s="43"/>
      <c r="O55" s="43"/>
      <c r="P55" s="43"/>
      <c r="Q55" s="43"/>
      <c r="R55" s="43"/>
      <c r="S55" s="43"/>
      <c r="T55" s="43"/>
      <c r="U55" s="43"/>
      <c r="V55" s="43"/>
    </row>
    <row r="56" spans="1:22" ht="14">
      <c r="A56" s="43"/>
      <c r="B56" s="43"/>
      <c r="C56" s="43"/>
      <c r="D56" s="43"/>
      <c r="E56" s="43"/>
      <c r="F56" s="43"/>
      <c r="G56" s="43"/>
      <c r="H56" s="43"/>
      <c r="I56" s="43"/>
      <c r="J56" s="43"/>
      <c r="K56" s="43"/>
      <c r="L56" s="43"/>
      <c r="M56" s="43"/>
      <c r="N56" s="43"/>
      <c r="O56" s="43"/>
      <c r="P56" s="43"/>
      <c r="Q56" s="43"/>
      <c r="R56" s="43"/>
      <c r="S56" s="43"/>
      <c r="T56" s="43"/>
      <c r="U56" s="43"/>
      <c r="V56" s="43"/>
    </row>
    <row r="57" spans="1:22" ht="14">
      <c r="A57" s="43"/>
      <c r="B57" s="43"/>
      <c r="C57" s="43"/>
      <c r="D57" s="43"/>
      <c r="E57" s="43"/>
      <c r="F57" s="43"/>
      <c r="G57" s="43"/>
      <c r="H57" s="43"/>
      <c r="I57" s="43"/>
      <c r="J57" s="43"/>
      <c r="K57" s="43"/>
      <c r="L57" s="43"/>
      <c r="M57" s="43"/>
      <c r="N57" s="43"/>
      <c r="O57" s="43"/>
      <c r="P57" s="43"/>
      <c r="Q57" s="43"/>
      <c r="R57" s="43"/>
      <c r="S57" s="43"/>
      <c r="T57" s="43"/>
      <c r="U57" s="43"/>
      <c r="V57" s="43"/>
    </row>
    <row r="58" spans="1:22" ht="14">
      <c r="A58" s="43"/>
      <c r="B58" s="43"/>
      <c r="C58" s="43"/>
      <c r="D58" s="43"/>
      <c r="E58" s="43"/>
      <c r="F58" s="43"/>
      <c r="G58" s="43"/>
      <c r="H58" s="43"/>
      <c r="I58" s="43"/>
      <c r="J58" s="43"/>
      <c r="K58" s="43"/>
      <c r="L58" s="43"/>
      <c r="M58" s="43"/>
      <c r="N58" s="43"/>
      <c r="O58" s="43"/>
      <c r="P58" s="43"/>
      <c r="Q58" s="43"/>
      <c r="R58" s="43"/>
      <c r="S58" s="43"/>
      <c r="T58" s="43"/>
      <c r="U58" s="43"/>
      <c r="V58" s="43"/>
    </row>
    <row r="59" spans="1:22" ht="14">
      <c r="A59" s="43"/>
      <c r="B59" s="43"/>
      <c r="C59" s="43"/>
      <c r="D59" s="43"/>
      <c r="E59" s="43"/>
      <c r="F59" s="43"/>
      <c r="G59" s="43"/>
      <c r="H59" s="43"/>
      <c r="I59" s="43"/>
      <c r="J59" s="43"/>
      <c r="K59" s="43"/>
      <c r="L59" s="43"/>
      <c r="M59" s="43"/>
      <c r="N59" s="43"/>
      <c r="O59" s="43"/>
      <c r="P59" s="43"/>
      <c r="Q59" s="43"/>
      <c r="R59" s="43"/>
      <c r="S59" s="43"/>
      <c r="T59" s="43"/>
      <c r="U59" s="43"/>
      <c r="V59" s="43"/>
    </row>
    <row r="60" spans="1:22" ht="14">
      <c r="A60" s="43"/>
      <c r="B60" s="43"/>
      <c r="C60" s="43"/>
      <c r="D60" s="43"/>
      <c r="E60" s="43"/>
      <c r="F60" s="43"/>
      <c r="G60" s="43"/>
      <c r="H60" s="43"/>
      <c r="I60" s="43"/>
      <c r="J60" s="43"/>
      <c r="K60" s="43"/>
      <c r="L60" s="43"/>
      <c r="M60" s="43"/>
      <c r="N60" s="43"/>
      <c r="O60" s="43"/>
      <c r="P60" s="43"/>
      <c r="Q60" s="43"/>
      <c r="R60" s="43"/>
      <c r="S60" s="43"/>
      <c r="T60" s="43"/>
      <c r="U60" s="43"/>
      <c r="V60" s="43"/>
    </row>
    <row r="61" spans="1:22" ht="14">
      <c r="A61" s="43"/>
      <c r="B61" s="43"/>
      <c r="C61" s="43"/>
      <c r="D61" s="43"/>
      <c r="E61" s="43"/>
      <c r="F61" s="43"/>
      <c r="G61" s="43"/>
      <c r="H61" s="43"/>
      <c r="I61" s="43"/>
      <c r="J61" s="43"/>
      <c r="K61" s="43"/>
      <c r="L61" s="43"/>
      <c r="M61" s="43"/>
      <c r="N61" s="43"/>
      <c r="O61" s="43"/>
      <c r="P61" s="43"/>
      <c r="Q61" s="43"/>
      <c r="R61" s="43"/>
      <c r="S61" s="43"/>
      <c r="T61" s="43"/>
      <c r="U61" s="43"/>
      <c r="V61" s="43"/>
    </row>
    <row r="62" spans="1:22" ht="14">
      <c r="A62" s="43"/>
      <c r="B62" s="43"/>
      <c r="C62" s="43"/>
      <c r="D62" s="43"/>
      <c r="E62" s="43"/>
      <c r="F62" s="43"/>
      <c r="G62" s="43"/>
      <c r="H62" s="43"/>
      <c r="I62" s="43"/>
      <c r="J62" s="43"/>
      <c r="K62" s="43"/>
      <c r="L62" s="43"/>
      <c r="M62" s="43"/>
      <c r="N62" s="43"/>
      <c r="O62" s="43"/>
      <c r="P62" s="43"/>
      <c r="Q62" s="43"/>
      <c r="R62" s="43"/>
      <c r="S62" s="43"/>
      <c r="T62" s="43"/>
      <c r="U62" s="43"/>
      <c r="V62" s="43"/>
    </row>
    <row r="63" spans="1:22" ht="14">
      <c r="A63" s="43"/>
      <c r="B63" s="43"/>
      <c r="C63" s="43"/>
      <c r="D63" s="43"/>
      <c r="E63" s="43"/>
      <c r="F63" s="43"/>
      <c r="G63" s="43"/>
      <c r="H63" s="43"/>
      <c r="I63" s="43"/>
      <c r="J63" s="43"/>
      <c r="K63" s="43"/>
      <c r="L63" s="43"/>
      <c r="M63" s="43"/>
      <c r="N63" s="43"/>
      <c r="O63" s="43"/>
      <c r="P63" s="43"/>
      <c r="Q63" s="43"/>
      <c r="R63" s="43"/>
      <c r="S63" s="43"/>
      <c r="T63" s="43"/>
      <c r="U63" s="43"/>
      <c r="V63" s="43"/>
    </row>
    <row r="64" spans="1:22" ht="14">
      <c r="A64" s="43"/>
      <c r="B64" s="43"/>
      <c r="C64" s="43"/>
      <c r="D64" s="43"/>
      <c r="E64" s="43"/>
      <c r="F64" s="43"/>
      <c r="G64" s="43"/>
      <c r="H64" s="43"/>
      <c r="I64" s="43"/>
      <c r="J64" s="43"/>
      <c r="K64" s="43"/>
      <c r="L64" s="43"/>
      <c r="M64" s="43"/>
      <c r="N64" s="43"/>
      <c r="O64" s="43"/>
      <c r="P64" s="43"/>
      <c r="Q64" s="43"/>
      <c r="R64" s="43"/>
      <c r="S64" s="43"/>
      <c r="T64" s="43"/>
      <c r="U64" s="43"/>
      <c r="V64" s="43"/>
    </row>
    <row r="65" spans="1:22" ht="14">
      <c r="A65" s="43"/>
      <c r="B65" s="43"/>
      <c r="C65" s="43"/>
      <c r="D65" s="43"/>
      <c r="E65" s="43"/>
      <c r="F65" s="43"/>
      <c r="G65" s="43"/>
      <c r="H65" s="43"/>
      <c r="I65" s="43"/>
      <c r="J65" s="43"/>
      <c r="K65" s="43"/>
      <c r="L65" s="43"/>
      <c r="M65" s="43"/>
      <c r="N65" s="43"/>
      <c r="O65" s="43"/>
      <c r="P65" s="43"/>
      <c r="Q65" s="43"/>
      <c r="R65" s="43"/>
      <c r="S65" s="43"/>
      <c r="T65" s="43"/>
      <c r="U65" s="43"/>
      <c r="V65" s="43"/>
    </row>
    <row r="66" spans="1:22" ht="14">
      <c r="A66" s="43"/>
      <c r="B66" s="43"/>
      <c r="C66" s="43"/>
      <c r="D66" s="43"/>
      <c r="E66" s="43"/>
      <c r="F66" s="43"/>
      <c r="G66" s="43"/>
      <c r="H66" s="43"/>
      <c r="I66" s="43"/>
      <c r="J66" s="43"/>
      <c r="K66" s="43"/>
      <c r="L66" s="43"/>
      <c r="M66" s="43"/>
      <c r="N66" s="43"/>
      <c r="O66" s="43"/>
      <c r="P66" s="43"/>
      <c r="Q66" s="43"/>
      <c r="R66" s="43"/>
      <c r="S66" s="43"/>
      <c r="T66" s="43"/>
      <c r="U66" s="43"/>
      <c r="V66" s="43"/>
    </row>
    <row r="67" spans="1:22" ht="14">
      <c r="A67" s="43"/>
      <c r="B67" s="43"/>
      <c r="C67" s="43"/>
      <c r="D67" s="43"/>
      <c r="E67" s="43"/>
      <c r="F67" s="43"/>
      <c r="G67" s="43"/>
      <c r="H67" s="43"/>
      <c r="I67" s="43"/>
      <c r="J67" s="43"/>
      <c r="K67" s="43"/>
      <c r="L67" s="43"/>
      <c r="M67" s="43"/>
      <c r="N67" s="43"/>
      <c r="O67" s="43"/>
      <c r="P67" s="43"/>
      <c r="Q67" s="43"/>
      <c r="R67" s="43"/>
      <c r="S67" s="43"/>
      <c r="T67" s="43"/>
      <c r="U67" s="43"/>
      <c r="V67" s="43"/>
    </row>
    <row r="68" spans="1:22" ht="14">
      <c r="A68" s="43"/>
      <c r="B68" s="43"/>
      <c r="C68" s="43"/>
      <c r="D68" s="43"/>
      <c r="E68" s="43"/>
      <c r="F68" s="43"/>
      <c r="G68" s="43"/>
      <c r="H68" s="43"/>
      <c r="I68" s="43"/>
      <c r="J68" s="43"/>
      <c r="K68" s="43"/>
      <c r="L68" s="43"/>
      <c r="M68" s="43"/>
      <c r="N68" s="43"/>
      <c r="O68" s="43"/>
      <c r="P68" s="43"/>
      <c r="Q68" s="43"/>
      <c r="R68" s="43"/>
      <c r="S68" s="43"/>
      <c r="T68" s="43"/>
      <c r="U68" s="43"/>
      <c r="V68" s="43"/>
    </row>
    <row r="69" spans="1:22" ht="14">
      <c r="A69" s="43"/>
      <c r="B69" s="43"/>
      <c r="C69" s="43"/>
      <c r="D69" s="43"/>
      <c r="E69" s="43"/>
      <c r="F69" s="43"/>
      <c r="G69" s="43"/>
      <c r="H69" s="43"/>
      <c r="I69" s="43"/>
      <c r="J69" s="43"/>
      <c r="K69" s="43"/>
      <c r="L69" s="43"/>
      <c r="M69" s="43"/>
      <c r="N69" s="43"/>
      <c r="O69" s="43"/>
      <c r="P69" s="43"/>
      <c r="Q69" s="43"/>
      <c r="R69" s="43"/>
      <c r="S69" s="43"/>
      <c r="T69" s="43"/>
      <c r="U69" s="43"/>
      <c r="V69" s="43"/>
    </row>
    <row r="70" spans="1:22" ht="14">
      <c r="A70" s="43"/>
      <c r="B70" s="43"/>
      <c r="C70" s="43"/>
      <c r="D70" s="43"/>
      <c r="E70" s="43"/>
      <c r="F70" s="43"/>
      <c r="G70" s="43"/>
      <c r="H70" s="43"/>
      <c r="I70" s="43"/>
      <c r="J70" s="43"/>
      <c r="K70" s="43"/>
      <c r="L70" s="43"/>
      <c r="M70" s="43"/>
      <c r="N70" s="43"/>
      <c r="O70" s="43"/>
      <c r="P70" s="43"/>
      <c r="Q70" s="43"/>
      <c r="R70" s="43"/>
      <c r="S70" s="43"/>
      <c r="T70" s="43"/>
      <c r="U70" s="43"/>
      <c r="V70" s="43"/>
    </row>
    <row r="71" spans="1:22" ht="14">
      <c r="A71" s="43"/>
      <c r="B71" s="43"/>
      <c r="C71" s="43"/>
      <c r="D71" s="43"/>
      <c r="E71" s="43"/>
      <c r="F71" s="43"/>
      <c r="G71" s="43"/>
      <c r="H71" s="43"/>
      <c r="I71" s="43"/>
      <c r="J71" s="43"/>
      <c r="K71" s="43"/>
      <c r="L71" s="43"/>
      <c r="M71" s="43"/>
      <c r="N71" s="43"/>
      <c r="O71" s="43"/>
      <c r="P71" s="43"/>
      <c r="Q71" s="43"/>
      <c r="R71" s="43"/>
      <c r="S71" s="43"/>
      <c r="T71" s="43"/>
      <c r="U71" s="43"/>
      <c r="V71" s="43"/>
    </row>
    <row r="72" spans="1:22" ht="14">
      <c r="A72" s="43"/>
      <c r="B72" s="43"/>
      <c r="C72" s="43"/>
      <c r="D72" s="43"/>
      <c r="E72" s="43"/>
      <c r="F72" s="43"/>
      <c r="G72" s="43"/>
      <c r="H72" s="43"/>
      <c r="I72" s="43"/>
      <c r="J72" s="43"/>
      <c r="K72" s="43"/>
      <c r="L72" s="43"/>
      <c r="M72" s="43"/>
      <c r="N72" s="43"/>
      <c r="O72" s="43"/>
      <c r="P72" s="43"/>
      <c r="Q72" s="43"/>
      <c r="R72" s="43"/>
      <c r="S72" s="43"/>
      <c r="T72" s="43"/>
      <c r="U72" s="43"/>
      <c r="V72" s="43"/>
    </row>
    <row r="73" spans="1:22" ht="14">
      <c r="A73" s="43"/>
      <c r="B73" s="43"/>
      <c r="C73" s="43"/>
      <c r="D73" s="43"/>
      <c r="E73" s="43"/>
      <c r="F73" s="43"/>
      <c r="G73" s="43"/>
      <c r="H73" s="43"/>
      <c r="I73" s="43"/>
      <c r="J73" s="43"/>
      <c r="K73" s="43"/>
      <c r="L73" s="43"/>
      <c r="M73" s="43"/>
      <c r="N73" s="43"/>
      <c r="O73" s="43"/>
      <c r="P73" s="43"/>
      <c r="Q73" s="43"/>
      <c r="R73" s="43"/>
      <c r="S73" s="43"/>
      <c r="T73" s="43"/>
      <c r="U73" s="43"/>
      <c r="V73" s="43"/>
    </row>
    <row r="74" spans="1:22" ht="14">
      <c r="A74" s="43"/>
      <c r="B74" s="43"/>
      <c r="C74" s="43"/>
      <c r="D74" s="43"/>
      <c r="E74" s="43"/>
      <c r="F74" s="43"/>
      <c r="G74" s="43"/>
      <c r="H74" s="43"/>
      <c r="I74" s="43"/>
      <c r="J74" s="43"/>
      <c r="K74" s="43"/>
      <c r="L74" s="43"/>
      <c r="M74" s="43"/>
      <c r="N74" s="43"/>
      <c r="O74" s="43"/>
      <c r="P74" s="43"/>
      <c r="Q74" s="43"/>
      <c r="R74" s="43"/>
      <c r="S74" s="43"/>
      <c r="T74" s="43"/>
      <c r="U74" s="43"/>
      <c r="V74" s="43"/>
    </row>
    <row r="75" spans="1:22" ht="14">
      <c r="A75" s="43"/>
      <c r="B75" s="43"/>
      <c r="C75" s="43"/>
      <c r="D75" s="43"/>
      <c r="E75" s="43"/>
      <c r="F75" s="43"/>
      <c r="G75" s="43"/>
      <c r="H75" s="43"/>
      <c r="I75" s="43"/>
      <c r="J75" s="43"/>
      <c r="K75" s="43"/>
      <c r="L75" s="43"/>
      <c r="M75" s="43"/>
      <c r="N75" s="43"/>
      <c r="O75" s="43"/>
      <c r="P75" s="43"/>
      <c r="Q75" s="43"/>
      <c r="R75" s="43"/>
      <c r="S75" s="43"/>
      <c r="T75" s="43"/>
      <c r="U75" s="43"/>
      <c r="V75" s="43"/>
    </row>
    <row r="76" spans="1:22" ht="14">
      <c r="A76" s="43"/>
      <c r="B76" s="43"/>
      <c r="C76" s="43"/>
      <c r="D76" s="43"/>
      <c r="E76" s="43"/>
      <c r="F76" s="43"/>
      <c r="G76" s="43"/>
      <c r="H76" s="43"/>
      <c r="I76" s="43"/>
      <c r="J76" s="43"/>
      <c r="K76" s="43"/>
      <c r="L76" s="43"/>
      <c r="M76" s="43"/>
      <c r="N76" s="43"/>
      <c r="O76" s="43"/>
      <c r="P76" s="43"/>
      <c r="Q76" s="43"/>
      <c r="R76" s="43"/>
      <c r="S76" s="43"/>
      <c r="T76" s="43"/>
      <c r="U76" s="43"/>
      <c r="V76" s="43"/>
    </row>
    <row r="77" spans="1:22" ht="14">
      <c r="A77" s="43"/>
      <c r="B77" s="43"/>
      <c r="C77" s="43"/>
      <c r="D77" s="43"/>
      <c r="E77" s="43"/>
      <c r="F77" s="43"/>
      <c r="G77" s="43"/>
      <c r="H77" s="43"/>
      <c r="I77" s="43"/>
      <c r="J77" s="43"/>
      <c r="K77" s="43"/>
      <c r="L77" s="43"/>
      <c r="M77" s="43"/>
      <c r="N77" s="43"/>
      <c r="O77" s="43"/>
      <c r="P77" s="43"/>
      <c r="Q77" s="43"/>
      <c r="R77" s="43"/>
      <c r="S77" s="43"/>
      <c r="T77" s="43"/>
      <c r="U77" s="43"/>
      <c r="V77" s="43"/>
    </row>
    <row r="78" spans="1:22" ht="14">
      <c r="A78" s="43"/>
      <c r="B78" s="43"/>
      <c r="C78" s="43"/>
      <c r="D78" s="43"/>
      <c r="E78" s="43"/>
      <c r="F78" s="43"/>
      <c r="G78" s="43"/>
      <c r="H78" s="43"/>
      <c r="I78" s="43"/>
      <c r="J78" s="43"/>
      <c r="K78" s="43"/>
      <c r="L78" s="43"/>
      <c r="M78" s="43"/>
      <c r="N78" s="43"/>
      <c r="O78" s="43"/>
      <c r="P78" s="43"/>
      <c r="Q78" s="43"/>
      <c r="R78" s="43"/>
      <c r="S78" s="43"/>
      <c r="T78" s="43"/>
      <c r="U78" s="43"/>
      <c r="V78" s="43"/>
    </row>
    <row r="79" spans="1:22" ht="14">
      <c r="A79" s="43"/>
      <c r="B79" s="43"/>
      <c r="C79" s="43"/>
      <c r="D79" s="43"/>
      <c r="E79" s="43"/>
      <c r="F79" s="43"/>
      <c r="G79" s="43"/>
      <c r="H79" s="43"/>
      <c r="I79" s="43"/>
      <c r="J79" s="43"/>
      <c r="K79" s="43"/>
      <c r="L79" s="43"/>
      <c r="M79" s="43"/>
      <c r="N79" s="43"/>
      <c r="O79" s="43"/>
      <c r="P79" s="43"/>
      <c r="Q79" s="43"/>
      <c r="R79" s="43"/>
      <c r="S79" s="43"/>
      <c r="T79" s="43"/>
      <c r="U79" s="43"/>
      <c r="V79" s="43"/>
    </row>
    <row r="80" spans="1:22" ht="14">
      <c r="A80" s="43"/>
      <c r="B80" s="43"/>
      <c r="C80" s="43"/>
      <c r="D80" s="43"/>
      <c r="E80" s="43"/>
      <c r="F80" s="43"/>
      <c r="G80" s="43"/>
      <c r="H80" s="43"/>
      <c r="I80" s="43"/>
      <c r="J80" s="43"/>
      <c r="K80" s="43"/>
      <c r="L80" s="43"/>
      <c r="M80" s="43"/>
      <c r="N80" s="43"/>
      <c r="O80" s="43"/>
      <c r="P80" s="43"/>
      <c r="Q80" s="43"/>
      <c r="R80" s="43"/>
      <c r="S80" s="43"/>
      <c r="T80" s="43"/>
      <c r="U80" s="43"/>
      <c r="V80" s="43"/>
    </row>
    <row r="81" spans="1:22" ht="14">
      <c r="A81" s="43"/>
      <c r="B81" s="43"/>
      <c r="C81" s="43"/>
      <c r="D81" s="43"/>
      <c r="E81" s="43"/>
      <c r="F81" s="43"/>
      <c r="G81" s="43"/>
      <c r="H81" s="43"/>
      <c r="I81" s="43"/>
      <c r="J81" s="43"/>
      <c r="K81" s="43"/>
      <c r="L81" s="43"/>
      <c r="M81" s="43"/>
      <c r="N81" s="43"/>
      <c r="O81" s="43"/>
      <c r="P81" s="43"/>
      <c r="Q81" s="43"/>
      <c r="R81" s="43"/>
      <c r="S81" s="43"/>
      <c r="T81" s="43"/>
      <c r="U81" s="43"/>
      <c r="V81" s="43"/>
    </row>
    <row r="82" spans="1:22" ht="14">
      <c r="A82" s="43"/>
      <c r="B82" s="43"/>
      <c r="C82" s="43"/>
      <c r="D82" s="43"/>
      <c r="E82" s="43"/>
      <c r="F82" s="43"/>
      <c r="G82" s="43"/>
      <c r="H82" s="43"/>
      <c r="I82" s="43"/>
      <c r="J82" s="43"/>
      <c r="K82" s="43"/>
      <c r="L82" s="43"/>
      <c r="M82" s="43"/>
      <c r="N82" s="43"/>
      <c r="O82" s="43"/>
      <c r="P82" s="43"/>
      <c r="Q82" s="43"/>
      <c r="R82" s="43"/>
      <c r="S82" s="43"/>
      <c r="T82" s="43"/>
      <c r="U82" s="43"/>
      <c r="V82" s="43"/>
    </row>
    <row r="83" spans="1:22" ht="14">
      <c r="A83" s="43"/>
      <c r="B83" s="43"/>
      <c r="C83" s="43"/>
      <c r="D83" s="43"/>
      <c r="E83" s="43"/>
      <c r="F83" s="43"/>
      <c r="G83" s="43"/>
      <c r="H83" s="43"/>
      <c r="I83" s="43"/>
      <c r="J83" s="43"/>
      <c r="K83" s="43"/>
      <c r="L83" s="43"/>
      <c r="M83" s="43"/>
      <c r="N83" s="43"/>
      <c r="O83" s="43"/>
      <c r="P83" s="43"/>
      <c r="Q83" s="43"/>
      <c r="R83" s="43"/>
      <c r="S83" s="43"/>
      <c r="T83" s="43"/>
      <c r="U83" s="43"/>
      <c r="V83" s="43"/>
    </row>
    <row r="84" spans="1:22" ht="14">
      <c r="A84" s="43"/>
      <c r="B84" s="43"/>
      <c r="C84" s="43"/>
      <c r="D84" s="43"/>
      <c r="E84" s="43"/>
      <c r="F84" s="43"/>
      <c r="G84" s="43"/>
      <c r="H84" s="43"/>
      <c r="I84" s="43"/>
      <c r="J84" s="43"/>
      <c r="K84" s="43"/>
      <c r="L84" s="43"/>
      <c r="M84" s="43"/>
      <c r="N84" s="43"/>
      <c r="O84" s="43"/>
      <c r="P84" s="43"/>
      <c r="Q84" s="43"/>
      <c r="R84" s="43"/>
      <c r="S84" s="43"/>
      <c r="T84" s="43"/>
      <c r="U84" s="43"/>
      <c r="V84" s="43"/>
    </row>
    <row r="85" spans="1:22" ht="14">
      <c r="A85" s="43"/>
      <c r="B85" s="43"/>
      <c r="C85" s="43"/>
      <c r="D85" s="43"/>
      <c r="E85" s="43"/>
      <c r="F85" s="43"/>
      <c r="G85" s="43"/>
      <c r="H85" s="43"/>
      <c r="I85" s="43"/>
      <c r="J85" s="43"/>
      <c r="K85" s="43"/>
      <c r="L85" s="43"/>
      <c r="M85" s="43"/>
      <c r="N85" s="43"/>
      <c r="O85" s="43"/>
      <c r="P85" s="43"/>
      <c r="Q85" s="43"/>
      <c r="R85" s="43"/>
      <c r="S85" s="43"/>
      <c r="T85" s="43"/>
      <c r="U85" s="43"/>
      <c r="V85" s="43"/>
    </row>
    <row r="86" spans="1:22" ht="14">
      <c r="A86" s="43"/>
      <c r="B86" s="43"/>
      <c r="C86" s="43"/>
      <c r="D86" s="43"/>
      <c r="E86" s="43"/>
      <c r="F86" s="43"/>
      <c r="G86" s="43"/>
      <c r="H86" s="43"/>
      <c r="I86" s="43"/>
      <c r="J86" s="43"/>
      <c r="K86" s="43"/>
      <c r="L86" s="43"/>
      <c r="M86" s="43"/>
      <c r="N86" s="43"/>
      <c r="O86" s="43"/>
      <c r="P86" s="43"/>
      <c r="Q86" s="43"/>
      <c r="R86" s="43"/>
      <c r="S86" s="43"/>
      <c r="T86" s="43"/>
      <c r="U86" s="43"/>
      <c r="V86" s="43"/>
    </row>
    <row r="87" spans="1:22" ht="14">
      <c r="A87" s="43"/>
      <c r="B87" s="43"/>
      <c r="C87" s="43"/>
      <c r="D87" s="43"/>
      <c r="E87" s="43"/>
      <c r="F87" s="43"/>
      <c r="G87" s="43"/>
      <c r="H87" s="43"/>
      <c r="I87" s="43"/>
      <c r="J87" s="43"/>
      <c r="K87" s="43"/>
      <c r="L87" s="43"/>
      <c r="M87" s="43"/>
      <c r="N87" s="43"/>
      <c r="O87" s="43"/>
      <c r="P87" s="43"/>
      <c r="Q87" s="43"/>
      <c r="R87" s="43"/>
      <c r="S87" s="43"/>
      <c r="T87" s="43"/>
      <c r="U87" s="43"/>
      <c r="V87" s="43"/>
    </row>
    <row r="88" spans="1:22" ht="14">
      <c r="A88" s="43"/>
      <c r="B88" s="43"/>
      <c r="C88" s="43"/>
      <c r="D88" s="43"/>
      <c r="E88" s="43"/>
      <c r="F88" s="43"/>
      <c r="G88" s="43"/>
      <c r="H88" s="43"/>
      <c r="I88" s="43"/>
      <c r="J88" s="43"/>
      <c r="K88" s="43"/>
      <c r="L88" s="43"/>
      <c r="M88" s="43"/>
      <c r="N88" s="43"/>
      <c r="O88" s="43"/>
      <c r="P88" s="43"/>
      <c r="Q88" s="43"/>
      <c r="R88" s="43"/>
      <c r="S88" s="43"/>
      <c r="T88" s="43"/>
      <c r="U88" s="43"/>
      <c r="V88" s="43"/>
    </row>
    <row r="89" spans="1:22" ht="14">
      <c r="A89" s="43"/>
      <c r="B89" s="43"/>
      <c r="C89" s="43"/>
      <c r="D89" s="43"/>
      <c r="E89" s="43"/>
      <c r="F89" s="43"/>
      <c r="G89" s="43"/>
      <c r="H89" s="43"/>
      <c r="I89" s="43"/>
      <c r="J89" s="43"/>
      <c r="K89" s="43"/>
      <c r="L89" s="43"/>
      <c r="M89" s="43"/>
      <c r="N89" s="43"/>
      <c r="O89" s="43"/>
      <c r="P89" s="43"/>
      <c r="Q89" s="43"/>
      <c r="R89" s="43"/>
      <c r="S89" s="43"/>
      <c r="T89" s="43"/>
      <c r="U89" s="43"/>
      <c r="V89" s="43"/>
    </row>
    <row r="90" spans="1:22" ht="14">
      <c r="A90" s="43"/>
      <c r="B90" s="43"/>
      <c r="C90" s="43"/>
      <c r="D90" s="43"/>
      <c r="E90" s="43"/>
      <c r="F90" s="43"/>
      <c r="G90" s="43"/>
      <c r="H90" s="43"/>
      <c r="I90" s="43"/>
      <c r="J90" s="43"/>
      <c r="K90" s="43"/>
      <c r="L90" s="43"/>
      <c r="M90" s="43"/>
      <c r="N90" s="43"/>
      <c r="O90" s="43"/>
      <c r="P90" s="43"/>
      <c r="Q90" s="43"/>
      <c r="R90" s="43"/>
      <c r="S90" s="43"/>
      <c r="T90" s="43"/>
      <c r="U90" s="43"/>
      <c r="V90" s="43"/>
    </row>
    <row r="91" spans="1:22" ht="14">
      <c r="A91" s="43"/>
      <c r="B91" s="43"/>
      <c r="C91" s="43"/>
      <c r="D91" s="43"/>
      <c r="E91" s="43"/>
      <c r="F91" s="43"/>
      <c r="G91" s="43"/>
      <c r="H91" s="43"/>
      <c r="I91" s="43"/>
      <c r="J91" s="43"/>
      <c r="K91" s="43"/>
      <c r="L91" s="43"/>
      <c r="M91" s="43"/>
      <c r="N91" s="43"/>
      <c r="O91" s="43"/>
      <c r="P91" s="43"/>
      <c r="Q91" s="43"/>
      <c r="R91" s="43"/>
      <c r="S91" s="43"/>
      <c r="T91" s="43"/>
      <c r="U91" s="43"/>
      <c r="V91" s="43"/>
    </row>
    <row r="92" spans="1:22" ht="14">
      <c r="A92" s="43"/>
      <c r="B92" s="43"/>
      <c r="C92" s="43"/>
      <c r="D92" s="43"/>
      <c r="E92" s="43"/>
      <c r="F92" s="43"/>
      <c r="G92" s="43"/>
      <c r="H92" s="43"/>
      <c r="I92" s="43"/>
      <c r="J92" s="43"/>
      <c r="K92" s="43"/>
      <c r="L92" s="43"/>
      <c r="M92" s="43"/>
      <c r="N92" s="43"/>
      <c r="O92" s="43"/>
      <c r="P92" s="43"/>
      <c r="Q92" s="43"/>
      <c r="R92" s="43"/>
      <c r="S92" s="43"/>
      <c r="T92" s="43"/>
      <c r="U92" s="43"/>
      <c r="V92" s="43"/>
    </row>
    <row r="93" spans="1:22" ht="14">
      <c r="A93" s="43"/>
      <c r="B93" s="43"/>
      <c r="C93" s="43"/>
      <c r="D93" s="43"/>
      <c r="E93" s="43"/>
      <c r="F93" s="43"/>
      <c r="G93" s="43"/>
      <c r="H93" s="43"/>
      <c r="I93" s="43"/>
      <c r="J93" s="43"/>
      <c r="K93" s="43"/>
      <c r="L93" s="43"/>
      <c r="M93" s="43"/>
      <c r="N93" s="43"/>
      <c r="O93" s="43"/>
      <c r="P93" s="43"/>
      <c r="Q93" s="43"/>
      <c r="R93" s="43"/>
      <c r="S93" s="43"/>
      <c r="T93" s="43"/>
      <c r="U93" s="43"/>
      <c r="V93" s="43"/>
    </row>
    <row r="94" spans="1:22" ht="14">
      <c r="A94" s="43"/>
      <c r="B94" s="43"/>
      <c r="C94" s="43"/>
      <c r="D94" s="43"/>
      <c r="E94" s="43"/>
      <c r="F94" s="43"/>
      <c r="G94" s="43"/>
      <c r="H94" s="43"/>
      <c r="I94" s="43"/>
      <c r="J94" s="43"/>
      <c r="K94" s="43"/>
      <c r="L94" s="43"/>
      <c r="M94" s="43"/>
      <c r="N94" s="43"/>
      <c r="O94" s="43"/>
      <c r="P94" s="43"/>
      <c r="Q94" s="43"/>
      <c r="R94" s="43"/>
      <c r="S94" s="43"/>
      <c r="T94" s="43"/>
      <c r="U94" s="43"/>
      <c r="V94" s="43"/>
    </row>
    <row r="95" spans="1:22" ht="14">
      <c r="A95" s="43"/>
      <c r="B95" s="43"/>
      <c r="C95" s="43"/>
      <c r="D95" s="43"/>
      <c r="E95" s="43"/>
      <c r="F95" s="43"/>
      <c r="G95" s="43"/>
      <c r="H95" s="43"/>
      <c r="I95" s="43"/>
      <c r="J95" s="43"/>
      <c r="K95" s="43"/>
      <c r="L95" s="43"/>
      <c r="M95" s="43"/>
      <c r="N95" s="43"/>
      <c r="O95" s="43"/>
      <c r="P95" s="43"/>
      <c r="Q95" s="43"/>
      <c r="R95" s="43"/>
      <c r="S95" s="43"/>
      <c r="T95" s="43"/>
      <c r="U95" s="43"/>
      <c r="V95" s="43"/>
    </row>
    <row r="96" spans="1:22" ht="14">
      <c r="A96" s="43"/>
      <c r="B96" s="43"/>
      <c r="C96" s="43"/>
      <c r="D96" s="43"/>
      <c r="E96" s="43"/>
      <c r="F96" s="43"/>
      <c r="G96" s="43"/>
      <c r="H96" s="43"/>
      <c r="I96" s="43"/>
      <c r="J96" s="43"/>
      <c r="K96" s="43"/>
      <c r="L96" s="43"/>
      <c r="M96" s="43"/>
      <c r="N96" s="43"/>
      <c r="O96" s="43"/>
      <c r="P96" s="43"/>
      <c r="Q96" s="43"/>
      <c r="R96" s="43"/>
      <c r="S96" s="43"/>
      <c r="T96" s="43"/>
      <c r="U96" s="43"/>
      <c r="V96" s="43"/>
    </row>
    <row r="97" spans="1:22" ht="14">
      <c r="A97" s="43"/>
      <c r="B97" s="43"/>
      <c r="C97" s="43"/>
      <c r="D97" s="43"/>
      <c r="E97" s="43"/>
      <c r="F97" s="43"/>
      <c r="G97" s="43"/>
      <c r="H97" s="43"/>
      <c r="I97" s="43"/>
      <c r="J97" s="43"/>
      <c r="K97" s="43"/>
      <c r="L97" s="43"/>
      <c r="M97" s="43"/>
      <c r="N97" s="43"/>
      <c r="O97" s="43"/>
      <c r="P97" s="43"/>
      <c r="Q97" s="43"/>
      <c r="R97" s="43"/>
      <c r="S97" s="43"/>
      <c r="T97" s="43"/>
      <c r="U97" s="43"/>
      <c r="V97" s="43"/>
    </row>
    <row r="98" spans="1:22" ht="14">
      <c r="A98" s="43"/>
      <c r="B98" s="43"/>
      <c r="C98" s="43"/>
      <c r="D98" s="43"/>
      <c r="E98" s="43"/>
      <c r="F98" s="43"/>
      <c r="G98" s="43"/>
      <c r="H98" s="43"/>
      <c r="I98" s="43"/>
      <c r="J98" s="43"/>
      <c r="K98" s="43"/>
      <c r="L98" s="43"/>
      <c r="M98" s="43"/>
      <c r="N98" s="43"/>
      <c r="O98" s="43"/>
      <c r="P98" s="43"/>
      <c r="Q98" s="43"/>
      <c r="R98" s="43"/>
      <c r="S98" s="43"/>
      <c r="T98" s="43"/>
      <c r="U98" s="43"/>
      <c r="V98" s="43"/>
    </row>
    <row r="99" spans="1:22" ht="14">
      <c r="A99" s="43"/>
      <c r="B99" s="43"/>
      <c r="C99" s="43"/>
      <c r="D99" s="43"/>
      <c r="E99" s="43"/>
      <c r="F99" s="43"/>
      <c r="G99" s="43"/>
      <c r="H99" s="43"/>
      <c r="I99" s="43"/>
      <c r="J99" s="43"/>
      <c r="K99" s="43"/>
      <c r="L99" s="43"/>
      <c r="M99" s="43"/>
      <c r="N99" s="43"/>
      <c r="O99" s="43"/>
      <c r="P99" s="43"/>
      <c r="Q99" s="43"/>
      <c r="R99" s="43"/>
      <c r="S99" s="43"/>
      <c r="T99" s="43"/>
      <c r="U99" s="43"/>
      <c r="V99" s="43"/>
    </row>
    <row r="100" spans="1:22" ht="14">
      <c r="A100" s="43"/>
      <c r="B100" s="43"/>
      <c r="C100" s="43"/>
      <c r="D100" s="43"/>
      <c r="E100" s="43"/>
      <c r="F100" s="43"/>
      <c r="G100" s="43"/>
      <c r="H100" s="43"/>
      <c r="I100" s="43"/>
      <c r="J100" s="43"/>
      <c r="K100" s="43"/>
      <c r="L100" s="43"/>
      <c r="M100" s="43"/>
      <c r="N100" s="43"/>
      <c r="O100" s="43"/>
      <c r="P100" s="43"/>
      <c r="Q100" s="43"/>
      <c r="R100" s="43"/>
      <c r="S100" s="43"/>
      <c r="T100" s="43"/>
      <c r="U100" s="43"/>
      <c r="V100" s="43"/>
    </row>
    <row r="101" spans="1:22" ht="14">
      <c r="A101" s="43"/>
      <c r="B101" s="43"/>
      <c r="C101" s="43"/>
      <c r="D101" s="43"/>
      <c r="E101" s="43"/>
      <c r="F101" s="43"/>
      <c r="G101" s="43"/>
      <c r="H101" s="43"/>
      <c r="I101" s="43"/>
      <c r="J101" s="43"/>
      <c r="K101" s="43"/>
      <c r="L101" s="43"/>
      <c r="M101" s="43"/>
      <c r="N101" s="43"/>
      <c r="O101" s="43"/>
      <c r="P101" s="43"/>
      <c r="Q101" s="43"/>
      <c r="R101" s="43"/>
      <c r="S101" s="43"/>
      <c r="T101" s="43"/>
      <c r="U101" s="43"/>
      <c r="V101" s="43"/>
    </row>
    <row r="102" spans="1:22" ht="14">
      <c r="A102" s="43"/>
      <c r="B102" s="43"/>
      <c r="C102" s="43"/>
      <c r="D102" s="43"/>
      <c r="E102" s="43"/>
      <c r="F102" s="43"/>
      <c r="G102" s="43"/>
      <c r="H102" s="43"/>
      <c r="I102" s="43"/>
      <c r="J102" s="43"/>
      <c r="K102" s="43"/>
      <c r="L102" s="43"/>
      <c r="M102" s="43"/>
      <c r="N102" s="43"/>
      <c r="O102" s="43"/>
      <c r="P102" s="43"/>
      <c r="Q102" s="43"/>
      <c r="R102" s="43"/>
      <c r="S102" s="43"/>
      <c r="T102" s="43"/>
      <c r="U102" s="43"/>
      <c r="V102" s="43"/>
    </row>
    <row r="103" spans="1:22" ht="14">
      <c r="A103" s="43"/>
      <c r="B103" s="43"/>
      <c r="C103" s="43"/>
      <c r="D103" s="43"/>
      <c r="E103" s="43"/>
      <c r="F103" s="43"/>
      <c r="G103" s="43"/>
      <c r="H103" s="43"/>
      <c r="I103" s="43"/>
      <c r="J103" s="43"/>
      <c r="K103" s="43"/>
      <c r="L103" s="43"/>
      <c r="M103" s="43"/>
      <c r="N103" s="43"/>
      <c r="O103" s="43"/>
      <c r="P103" s="43"/>
      <c r="Q103" s="43"/>
      <c r="R103" s="43"/>
      <c r="S103" s="43"/>
      <c r="T103" s="43"/>
      <c r="U103" s="43"/>
      <c r="V103" s="43"/>
    </row>
    <row r="104" spans="1:22" ht="14">
      <c r="A104" s="43"/>
      <c r="B104" s="43"/>
      <c r="C104" s="43"/>
      <c r="D104" s="43"/>
      <c r="E104" s="43"/>
      <c r="F104" s="43"/>
      <c r="G104" s="43"/>
      <c r="H104" s="43"/>
      <c r="I104" s="43"/>
      <c r="J104" s="43"/>
      <c r="K104" s="43"/>
      <c r="L104" s="43"/>
      <c r="M104" s="43"/>
      <c r="N104" s="43"/>
      <c r="O104" s="43"/>
      <c r="P104" s="43"/>
      <c r="Q104" s="43"/>
      <c r="R104" s="43"/>
      <c r="S104" s="43"/>
      <c r="T104" s="43"/>
      <c r="U104" s="43"/>
      <c r="V104" s="43"/>
    </row>
    <row r="105" spans="1:22" ht="14">
      <c r="A105" s="43"/>
      <c r="B105" s="43"/>
      <c r="C105" s="43"/>
      <c r="D105" s="43"/>
      <c r="E105" s="43"/>
      <c r="F105" s="43"/>
      <c r="G105" s="43"/>
      <c r="H105" s="43"/>
      <c r="I105" s="43"/>
      <c r="J105" s="43"/>
      <c r="K105" s="43"/>
      <c r="L105" s="43"/>
      <c r="M105" s="43"/>
      <c r="N105" s="43"/>
      <c r="O105" s="43"/>
      <c r="P105" s="43"/>
      <c r="Q105" s="43"/>
      <c r="R105" s="43"/>
      <c r="S105" s="43"/>
      <c r="T105" s="43"/>
      <c r="U105" s="43"/>
      <c r="V105" s="43"/>
    </row>
    <row r="106" spans="1:22" ht="14">
      <c r="A106" s="43"/>
      <c r="B106" s="43"/>
      <c r="C106" s="43"/>
      <c r="D106" s="43"/>
      <c r="E106" s="43"/>
      <c r="F106" s="43"/>
      <c r="G106" s="43"/>
      <c r="H106" s="43"/>
      <c r="I106" s="43"/>
      <c r="J106" s="43"/>
      <c r="K106" s="43"/>
      <c r="L106" s="43"/>
      <c r="M106" s="43"/>
      <c r="N106" s="43"/>
      <c r="O106" s="43"/>
      <c r="P106" s="43"/>
      <c r="Q106" s="43"/>
      <c r="R106" s="43"/>
      <c r="S106" s="43"/>
      <c r="T106" s="43"/>
      <c r="U106" s="43"/>
      <c r="V106" s="43"/>
    </row>
    <row r="107" spans="1:22" ht="14">
      <c r="A107" s="43"/>
      <c r="B107" s="43"/>
      <c r="C107" s="43"/>
      <c r="D107" s="43"/>
      <c r="E107" s="43"/>
      <c r="F107" s="43"/>
      <c r="G107" s="43"/>
      <c r="H107" s="43"/>
      <c r="I107" s="43"/>
      <c r="J107" s="43"/>
      <c r="K107" s="43"/>
      <c r="L107" s="43"/>
      <c r="M107" s="43"/>
      <c r="N107" s="43"/>
      <c r="O107" s="43"/>
      <c r="P107" s="43"/>
      <c r="Q107" s="43"/>
      <c r="R107" s="43"/>
      <c r="S107" s="43"/>
      <c r="T107" s="43"/>
      <c r="U107" s="43"/>
      <c r="V107" s="43"/>
    </row>
    <row r="108" spans="1:22" ht="14">
      <c r="A108" s="43"/>
      <c r="B108" s="43"/>
      <c r="C108" s="43"/>
      <c r="D108" s="43"/>
      <c r="E108" s="43"/>
      <c r="F108" s="43"/>
      <c r="G108" s="43"/>
      <c r="H108" s="43"/>
      <c r="I108" s="43"/>
      <c r="J108" s="43"/>
      <c r="K108" s="43"/>
      <c r="L108" s="43"/>
      <c r="M108" s="43"/>
      <c r="N108" s="43"/>
      <c r="O108" s="43"/>
      <c r="P108" s="43"/>
      <c r="Q108" s="43"/>
      <c r="R108" s="43"/>
      <c r="S108" s="43"/>
      <c r="T108" s="43"/>
      <c r="U108" s="43"/>
      <c r="V108" s="43"/>
    </row>
    <row r="109" spans="1:22" ht="14">
      <c r="A109" s="43"/>
      <c r="B109" s="43"/>
      <c r="C109" s="43"/>
      <c r="D109" s="43"/>
      <c r="E109" s="43"/>
      <c r="F109" s="43"/>
      <c r="G109" s="43"/>
      <c r="H109" s="43"/>
      <c r="I109" s="43"/>
      <c r="J109" s="43"/>
      <c r="K109" s="43"/>
      <c r="L109" s="43"/>
      <c r="M109" s="43"/>
      <c r="N109" s="43"/>
      <c r="O109" s="43"/>
      <c r="P109" s="43"/>
      <c r="Q109" s="43"/>
      <c r="R109" s="43"/>
      <c r="S109" s="43"/>
      <c r="T109" s="43"/>
      <c r="U109" s="43"/>
      <c r="V109" s="43"/>
    </row>
    <row r="110" spans="1:22" ht="14">
      <c r="A110" s="43"/>
      <c r="B110" s="43"/>
      <c r="C110" s="43"/>
      <c r="D110" s="43"/>
      <c r="E110" s="43"/>
      <c r="F110" s="43"/>
      <c r="G110" s="43"/>
      <c r="H110" s="43"/>
      <c r="I110" s="43"/>
      <c r="J110" s="43"/>
      <c r="K110" s="43"/>
      <c r="L110" s="43"/>
      <c r="M110" s="43"/>
      <c r="N110" s="43"/>
      <c r="O110" s="43"/>
      <c r="P110" s="43"/>
      <c r="Q110" s="43"/>
      <c r="R110" s="43"/>
      <c r="S110" s="43"/>
      <c r="T110" s="43"/>
      <c r="U110" s="43"/>
      <c r="V110" s="43"/>
    </row>
    <row r="111" spans="1:22" ht="14">
      <c r="A111" s="43"/>
      <c r="B111" s="43"/>
      <c r="C111" s="43"/>
      <c r="D111" s="43"/>
      <c r="E111" s="43"/>
      <c r="F111" s="43"/>
      <c r="G111" s="43"/>
      <c r="H111" s="43"/>
      <c r="I111" s="43"/>
      <c r="J111" s="43"/>
      <c r="K111" s="43"/>
      <c r="L111" s="43"/>
      <c r="M111" s="43"/>
      <c r="N111" s="43"/>
      <c r="O111" s="43"/>
      <c r="P111" s="43"/>
      <c r="Q111" s="43"/>
      <c r="R111" s="43"/>
      <c r="S111" s="43"/>
      <c r="T111" s="43"/>
      <c r="U111" s="43"/>
      <c r="V111" s="43"/>
    </row>
    <row r="112" spans="1:22" ht="14">
      <c r="A112" s="43"/>
      <c r="B112" s="43"/>
      <c r="C112" s="43"/>
      <c r="D112" s="43"/>
      <c r="E112" s="43"/>
      <c r="F112" s="43"/>
      <c r="G112" s="43"/>
      <c r="H112" s="43"/>
      <c r="I112" s="43"/>
      <c r="J112" s="43"/>
      <c r="K112" s="43"/>
      <c r="L112" s="43"/>
      <c r="M112" s="43"/>
      <c r="N112" s="43"/>
      <c r="O112" s="43"/>
      <c r="P112" s="43"/>
      <c r="Q112" s="43"/>
      <c r="R112" s="43"/>
      <c r="S112" s="43"/>
      <c r="T112" s="43"/>
      <c r="U112" s="43"/>
      <c r="V112" s="43"/>
    </row>
    <row r="113" spans="1:22" ht="14">
      <c r="A113" s="43"/>
      <c r="B113" s="43"/>
      <c r="C113" s="43"/>
      <c r="D113" s="43"/>
      <c r="E113" s="43"/>
      <c r="F113" s="43"/>
      <c r="G113" s="43"/>
      <c r="H113" s="43"/>
      <c r="I113" s="43"/>
      <c r="J113" s="43"/>
      <c r="K113" s="43"/>
      <c r="L113" s="43"/>
      <c r="M113" s="43"/>
      <c r="N113" s="43"/>
      <c r="O113" s="43"/>
      <c r="P113" s="43"/>
      <c r="Q113" s="43"/>
      <c r="R113" s="43"/>
      <c r="S113" s="43"/>
      <c r="T113" s="43"/>
      <c r="U113" s="43"/>
      <c r="V113" s="43"/>
    </row>
    <row r="114" spans="1:22" ht="14">
      <c r="A114" s="43"/>
      <c r="B114" s="43"/>
      <c r="C114" s="43"/>
      <c r="D114" s="43"/>
      <c r="E114" s="43"/>
      <c r="F114" s="43"/>
      <c r="G114" s="43"/>
      <c r="H114" s="43"/>
      <c r="I114" s="43"/>
      <c r="J114" s="43"/>
      <c r="K114" s="43"/>
      <c r="L114" s="43"/>
      <c r="M114" s="43"/>
      <c r="N114" s="43"/>
      <c r="O114" s="43"/>
      <c r="P114" s="43"/>
      <c r="Q114" s="43"/>
      <c r="R114" s="43"/>
      <c r="S114" s="43"/>
      <c r="T114" s="43"/>
      <c r="U114" s="43"/>
      <c r="V114" s="43"/>
    </row>
    <row r="115" spans="1:22" ht="14">
      <c r="A115" s="43"/>
      <c r="B115" s="43"/>
      <c r="C115" s="43"/>
      <c r="D115" s="43"/>
      <c r="E115" s="43"/>
      <c r="F115" s="43"/>
      <c r="G115" s="43"/>
      <c r="H115" s="43"/>
      <c r="I115" s="43"/>
      <c r="J115" s="43"/>
      <c r="K115" s="43"/>
      <c r="L115" s="43"/>
      <c r="M115" s="43"/>
      <c r="N115" s="43"/>
      <c r="O115" s="43"/>
      <c r="P115" s="43"/>
      <c r="Q115" s="43"/>
      <c r="R115" s="43"/>
      <c r="S115" s="43"/>
      <c r="T115" s="43"/>
      <c r="U115" s="43"/>
      <c r="V115" s="43"/>
    </row>
    <row r="116" spans="1:22" ht="14">
      <c r="A116" s="43"/>
      <c r="B116" s="43"/>
      <c r="C116" s="43"/>
      <c r="D116" s="43"/>
      <c r="E116" s="43"/>
      <c r="F116" s="43"/>
      <c r="G116" s="43"/>
      <c r="H116" s="43"/>
      <c r="I116" s="43"/>
      <c r="J116" s="43"/>
      <c r="K116" s="43"/>
      <c r="L116" s="43"/>
      <c r="M116" s="43"/>
      <c r="N116" s="43"/>
      <c r="O116" s="43"/>
      <c r="P116" s="43"/>
      <c r="Q116" s="43"/>
      <c r="R116" s="43"/>
      <c r="S116" s="43"/>
      <c r="T116" s="43"/>
      <c r="U116" s="43"/>
      <c r="V116" s="43"/>
    </row>
    <row r="117" spans="1:22" ht="14">
      <c r="A117" s="43"/>
      <c r="B117" s="43"/>
      <c r="C117" s="43"/>
      <c r="D117" s="43"/>
      <c r="E117" s="43"/>
      <c r="F117" s="43"/>
      <c r="G117" s="43"/>
      <c r="H117" s="43"/>
      <c r="I117" s="43"/>
      <c r="J117" s="43"/>
      <c r="K117" s="43"/>
      <c r="L117" s="43"/>
      <c r="M117" s="43"/>
      <c r="N117" s="43"/>
      <c r="O117" s="43"/>
      <c r="P117" s="43"/>
      <c r="Q117" s="43"/>
      <c r="R117" s="43"/>
      <c r="S117" s="43"/>
      <c r="T117" s="43"/>
      <c r="U117" s="43"/>
      <c r="V117" s="43"/>
    </row>
    <row r="118" spans="1:22" ht="14">
      <c r="A118" s="43"/>
      <c r="B118" s="43"/>
      <c r="C118" s="43"/>
      <c r="D118" s="43"/>
      <c r="E118" s="43"/>
      <c r="F118" s="43"/>
      <c r="G118" s="43"/>
      <c r="H118" s="43"/>
      <c r="I118" s="43"/>
      <c r="J118" s="43"/>
      <c r="K118" s="43"/>
      <c r="L118" s="43"/>
      <c r="M118" s="43"/>
      <c r="N118" s="43"/>
      <c r="O118" s="43"/>
      <c r="P118" s="43"/>
      <c r="Q118" s="43"/>
      <c r="R118" s="43"/>
      <c r="S118" s="43"/>
      <c r="T118" s="43"/>
      <c r="U118" s="43"/>
      <c r="V118" s="43"/>
    </row>
    <row r="119" spans="1:22" ht="14">
      <c r="A119" s="43"/>
      <c r="B119" s="43"/>
      <c r="C119" s="43"/>
      <c r="D119" s="43"/>
      <c r="E119" s="43"/>
      <c r="F119" s="43"/>
      <c r="G119" s="43"/>
      <c r="H119" s="43"/>
      <c r="I119" s="43"/>
      <c r="J119" s="43"/>
      <c r="K119" s="43"/>
      <c r="L119" s="43"/>
      <c r="M119" s="43"/>
      <c r="N119" s="43"/>
      <c r="O119" s="43"/>
      <c r="P119" s="43"/>
      <c r="Q119" s="43"/>
      <c r="R119" s="43"/>
      <c r="S119" s="43"/>
      <c r="T119" s="43"/>
      <c r="U119" s="43"/>
      <c r="V119" s="43"/>
    </row>
    <row r="120" spans="1:22" ht="14">
      <c r="A120" s="43"/>
      <c r="B120" s="43"/>
      <c r="C120" s="43"/>
      <c r="D120" s="43"/>
      <c r="E120" s="43"/>
      <c r="F120" s="43"/>
      <c r="G120" s="43"/>
      <c r="H120" s="43"/>
      <c r="I120" s="43"/>
      <c r="J120" s="43"/>
      <c r="K120" s="43"/>
      <c r="L120" s="43"/>
      <c r="M120" s="43"/>
      <c r="N120" s="43"/>
      <c r="O120" s="43"/>
      <c r="P120" s="43"/>
      <c r="Q120" s="43"/>
      <c r="R120" s="43"/>
      <c r="S120" s="43"/>
      <c r="T120" s="43"/>
      <c r="U120" s="43"/>
      <c r="V120" s="43"/>
    </row>
    <row r="121" spans="1:22" ht="14">
      <c r="A121" s="43"/>
      <c r="B121" s="43"/>
      <c r="C121" s="43"/>
      <c r="D121" s="43"/>
      <c r="E121" s="43"/>
      <c r="F121" s="43"/>
      <c r="G121" s="43"/>
      <c r="H121" s="43"/>
      <c r="I121" s="43"/>
      <c r="J121" s="43"/>
      <c r="K121" s="43"/>
      <c r="L121" s="43"/>
      <c r="M121" s="43"/>
      <c r="N121" s="43"/>
      <c r="O121" s="43"/>
      <c r="P121" s="43"/>
      <c r="Q121" s="43"/>
      <c r="R121" s="43"/>
      <c r="S121" s="43"/>
      <c r="T121" s="43"/>
      <c r="U121" s="43"/>
      <c r="V121" s="43"/>
    </row>
    <row r="122" spans="1:22" ht="14">
      <c r="A122" s="43"/>
      <c r="B122" s="43"/>
      <c r="C122" s="43"/>
      <c r="D122" s="43"/>
      <c r="E122" s="43"/>
      <c r="F122" s="43"/>
      <c r="G122" s="43"/>
      <c r="H122" s="43"/>
      <c r="I122" s="43"/>
      <c r="J122" s="43"/>
      <c r="K122" s="43"/>
      <c r="L122" s="43"/>
      <c r="M122" s="43"/>
      <c r="N122" s="43"/>
      <c r="O122" s="43"/>
      <c r="P122" s="43"/>
      <c r="Q122" s="43"/>
      <c r="R122" s="43"/>
      <c r="S122" s="43"/>
      <c r="T122" s="43"/>
      <c r="U122" s="43"/>
      <c r="V122" s="43"/>
    </row>
    <row r="123" spans="1:22" ht="14">
      <c r="A123" s="43"/>
      <c r="B123" s="43"/>
      <c r="C123" s="43"/>
      <c r="D123" s="43"/>
      <c r="E123" s="43"/>
      <c r="F123" s="43"/>
      <c r="G123" s="43"/>
      <c r="H123" s="43"/>
      <c r="I123" s="43"/>
      <c r="J123" s="43"/>
      <c r="K123" s="43"/>
      <c r="L123" s="43"/>
      <c r="M123" s="43"/>
      <c r="N123" s="43"/>
      <c r="O123" s="43"/>
      <c r="P123" s="43"/>
      <c r="Q123" s="43"/>
      <c r="R123" s="43"/>
      <c r="S123" s="43"/>
      <c r="T123" s="43"/>
      <c r="U123" s="43"/>
      <c r="V123" s="43"/>
    </row>
    <row r="124" spans="1:22" ht="14">
      <c r="A124" s="43"/>
      <c r="B124" s="43"/>
      <c r="C124" s="43"/>
      <c r="D124" s="43"/>
      <c r="E124" s="43"/>
      <c r="F124" s="43"/>
      <c r="G124" s="43"/>
      <c r="H124" s="43"/>
      <c r="I124" s="43"/>
      <c r="J124" s="43"/>
      <c r="K124" s="43"/>
      <c r="L124" s="43"/>
      <c r="M124" s="43"/>
      <c r="N124" s="43"/>
      <c r="O124" s="43"/>
      <c r="P124" s="43"/>
      <c r="Q124" s="43"/>
      <c r="R124" s="43"/>
      <c r="S124" s="43"/>
      <c r="T124" s="43"/>
      <c r="U124" s="43"/>
      <c r="V124" s="43"/>
    </row>
    <row r="125" spans="1:22" ht="14">
      <c r="A125" s="43"/>
      <c r="B125" s="43"/>
      <c r="C125" s="43"/>
      <c r="D125" s="43"/>
      <c r="E125" s="43"/>
      <c r="F125" s="43"/>
      <c r="G125" s="43"/>
      <c r="H125" s="43"/>
      <c r="I125" s="43"/>
      <c r="J125" s="43"/>
      <c r="K125" s="43"/>
      <c r="L125" s="43"/>
      <c r="M125" s="43"/>
      <c r="N125" s="43"/>
      <c r="O125" s="43"/>
      <c r="P125" s="43"/>
      <c r="Q125" s="43"/>
      <c r="R125" s="43"/>
      <c r="S125" s="43"/>
      <c r="T125" s="43"/>
      <c r="U125" s="43"/>
      <c r="V125" s="43"/>
    </row>
    <row r="126" spans="1:22" ht="14">
      <c r="A126" s="43"/>
      <c r="B126" s="43"/>
      <c r="C126" s="43"/>
      <c r="D126" s="43"/>
      <c r="E126" s="43"/>
      <c r="F126" s="43"/>
      <c r="G126" s="43"/>
      <c r="H126" s="43"/>
      <c r="I126" s="43"/>
      <c r="J126" s="43"/>
      <c r="K126" s="43"/>
      <c r="L126" s="43"/>
      <c r="M126" s="43"/>
      <c r="N126" s="43"/>
      <c r="O126" s="43"/>
      <c r="P126" s="43"/>
      <c r="Q126" s="43"/>
      <c r="R126" s="43"/>
      <c r="S126" s="43"/>
      <c r="T126" s="43"/>
      <c r="U126" s="43"/>
      <c r="V126" s="43"/>
    </row>
    <row r="127" spans="1:22" ht="14">
      <c r="A127" s="43"/>
      <c r="B127" s="43"/>
      <c r="C127" s="43"/>
      <c r="D127" s="43"/>
      <c r="E127" s="43"/>
      <c r="F127" s="43"/>
      <c r="G127" s="43"/>
      <c r="H127" s="43"/>
      <c r="I127" s="43"/>
      <c r="J127" s="43"/>
      <c r="K127" s="43"/>
      <c r="L127" s="43"/>
      <c r="M127" s="43"/>
      <c r="N127" s="43"/>
      <c r="O127" s="43"/>
      <c r="P127" s="43"/>
      <c r="Q127" s="43"/>
      <c r="R127" s="43"/>
      <c r="S127" s="43"/>
      <c r="T127" s="43"/>
      <c r="U127" s="43"/>
      <c r="V127" s="43"/>
    </row>
    <row r="128" spans="1:22" ht="14">
      <c r="A128" s="43"/>
      <c r="B128" s="43"/>
      <c r="C128" s="43"/>
      <c r="D128" s="43"/>
      <c r="E128" s="43"/>
      <c r="F128" s="43"/>
      <c r="G128" s="43"/>
      <c r="H128" s="43"/>
      <c r="I128" s="43"/>
      <c r="J128" s="43"/>
      <c r="K128" s="43"/>
      <c r="L128" s="43"/>
      <c r="M128" s="43"/>
      <c r="N128" s="43"/>
      <c r="O128" s="43"/>
      <c r="P128" s="43"/>
      <c r="Q128" s="43"/>
      <c r="R128" s="43"/>
      <c r="S128" s="43"/>
      <c r="T128" s="43"/>
      <c r="U128" s="43"/>
      <c r="V128" s="43"/>
    </row>
    <row r="129" spans="1:22" ht="14">
      <c r="A129" s="43"/>
      <c r="B129" s="43"/>
      <c r="C129" s="43"/>
      <c r="D129" s="43"/>
      <c r="E129" s="43"/>
      <c r="F129" s="43"/>
      <c r="G129" s="43"/>
      <c r="H129" s="43"/>
      <c r="I129" s="43"/>
      <c r="J129" s="43"/>
      <c r="K129" s="43"/>
      <c r="L129" s="43"/>
      <c r="M129" s="43"/>
      <c r="N129" s="43"/>
      <c r="O129" s="43"/>
      <c r="P129" s="43"/>
      <c r="Q129" s="43"/>
      <c r="R129" s="43"/>
      <c r="S129" s="43"/>
      <c r="T129" s="43"/>
      <c r="U129" s="43"/>
      <c r="V129" s="43"/>
    </row>
    <row r="130" spans="1:22" ht="14">
      <c r="A130" s="43"/>
      <c r="B130" s="43"/>
      <c r="C130" s="43"/>
      <c r="D130" s="43"/>
      <c r="E130" s="43"/>
      <c r="F130" s="43"/>
      <c r="G130" s="43"/>
      <c r="H130" s="43"/>
      <c r="I130" s="43"/>
      <c r="J130" s="43"/>
      <c r="K130" s="43"/>
      <c r="L130" s="43"/>
      <c r="M130" s="43"/>
      <c r="N130" s="43"/>
      <c r="O130" s="43"/>
      <c r="P130" s="43"/>
      <c r="Q130" s="43"/>
      <c r="R130" s="43"/>
      <c r="S130" s="43"/>
      <c r="T130" s="43"/>
      <c r="U130" s="43"/>
      <c r="V130" s="43"/>
    </row>
    <row r="131" spans="1:22" ht="14">
      <c r="A131" s="43"/>
      <c r="B131" s="43"/>
      <c r="C131" s="43"/>
      <c r="D131" s="43"/>
      <c r="E131" s="43"/>
      <c r="F131" s="43"/>
      <c r="G131" s="43"/>
      <c r="H131" s="43"/>
      <c r="I131" s="43"/>
      <c r="J131" s="43"/>
      <c r="K131" s="43"/>
      <c r="L131" s="43"/>
      <c r="M131" s="43"/>
      <c r="N131" s="43"/>
      <c r="O131" s="43"/>
      <c r="P131" s="43"/>
      <c r="Q131" s="43"/>
      <c r="R131" s="43"/>
      <c r="S131" s="43"/>
      <c r="T131" s="43"/>
      <c r="U131" s="43"/>
      <c r="V131" s="43"/>
    </row>
    <row r="132" spans="1:22" ht="14">
      <c r="A132" s="43"/>
      <c r="B132" s="43"/>
      <c r="C132" s="43"/>
      <c r="D132" s="43"/>
      <c r="E132" s="43"/>
      <c r="F132" s="43"/>
      <c r="G132" s="43"/>
      <c r="H132" s="43"/>
      <c r="I132" s="43"/>
      <c r="J132" s="43"/>
      <c r="K132" s="43"/>
      <c r="L132" s="43"/>
      <c r="M132" s="43"/>
      <c r="N132" s="43"/>
      <c r="O132" s="43"/>
      <c r="P132" s="43"/>
      <c r="Q132" s="43"/>
      <c r="R132" s="43"/>
      <c r="S132" s="43"/>
      <c r="T132" s="43"/>
      <c r="U132" s="43"/>
      <c r="V132" s="43"/>
    </row>
    <row r="133" spans="1:22" ht="14">
      <c r="A133" s="43"/>
      <c r="B133" s="43"/>
      <c r="C133" s="43"/>
      <c r="D133" s="43"/>
      <c r="E133" s="43"/>
      <c r="F133" s="43"/>
      <c r="G133" s="43"/>
      <c r="H133" s="43"/>
      <c r="I133" s="43"/>
      <c r="J133" s="43"/>
      <c r="K133" s="43"/>
      <c r="L133" s="43"/>
      <c r="M133" s="43"/>
      <c r="N133" s="43"/>
      <c r="O133" s="43"/>
      <c r="P133" s="43"/>
      <c r="Q133" s="43"/>
      <c r="R133" s="43"/>
      <c r="S133" s="43"/>
      <c r="T133" s="43"/>
      <c r="U133" s="43"/>
      <c r="V133" s="43"/>
    </row>
    <row r="134" spans="1:22" ht="14">
      <c r="A134" s="43"/>
      <c r="B134" s="43"/>
      <c r="C134" s="43"/>
      <c r="D134" s="43"/>
      <c r="E134" s="43"/>
      <c r="F134" s="43"/>
      <c r="G134" s="43"/>
      <c r="H134" s="43"/>
      <c r="I134" s="43"/>
      <c r="J134" s="43"/>
      <c r="K134" s="43"/>
      <c r="L134" s="43"/>
      <c r="M134" s="43"/>
      <c r="N134" s="43"/>
      <c r="O134" s="43"/>
      <c r="P134" s="43"/>
      <c r="Q134" s="43"/>
      <c r="R134" s="43"/>
      <c r="S134" s="43"/>
      <c r="T134" s="43"/>
      <c r="U134" s="43"/>
      <c r="V134" s="43"/>
    </row>
    <row r="135" spans="1:22" ht="14">
      <c r="A135" s="43"/>
      <c r="B135" s="43"/>
      <c r="C135" s="43"/>
      <c r="D135" s="43"/>
      <c r="E135" s="43"/>
      <c r="F135" s="43"/>
      <c r="G135" s="43"/>
      <c r="H135" s="43"/>
      <c r="I135" s="43"/>
      <c r="J135" s="43"/>
      <c r="K135" s="43"/>
      <c r="L135" s="43"/>
      <c r="M135" s="43"/>
      <c r="N135" s="43"/>
      <c r="O135" s="43"/>
      <c r="P135" s="43"/>
      <c r="Q135" s="43"/>
      <c r="R135" s="43"/>
      <c r="S135" s="43"/>
      <c r="T135" s="43"/>
      <c r="U135" s="43"/>
      <c r="V135" s="43"/>
    </row>
    <row r="136" spans="1:22" ht="14">
      <c r="A136" s="43"/>
      <c r="B136" s="43"/>
      <c r="C136" s="43"/>
      <c r="D136" s="43"/>
      <c r="E136" s="43"/>
      <c r="F136" s="43"/>
      <c r="G136" s="43"/>
      <c r="H136" s="43"/>
      <c r="I136" s="43"/>
      <c r="J136" s="43"/>
      <c r="K136" s="43"/>
      <c r="L136" s="43"/>
      <c r="M136" s="43"/>
      <c r="N136" s="43"/>
      <c r="O136" s="43"/>
      <c r="P136" s="43"/>
      <c r="Q136" s="43"/>
      <c r="R136" s="43"/>
      <c r="S136" s="43"/>
      <c r="T136" s="43"/>
      <c r="U136" s="43"/>
      <c r="V136" s="43"/>
    </row>
    <row r="137" spans="1:22" ht="14">
      <c r="A137" s="43"/>
      <c r="B137" s="43"/>
      <c r="C137" s="43"/>
      <c r="D137" s="43"/>
      <c r="E137" s="43"/>
      <c r="F137" s="43"/>
      <c r="G137" s="43"/>
      <c r="H137" s="43"/>
      <c r="I137" s="43"/>
      <c r="J137" s="43"/>
      <c r="K137" s="43"/>
      <c r="L137" s="43"/>
      <c r="M137" s="43"/>
      <c r="N137" s="43"/>
      <c r="O137" s="43"/>
      <c r="P137" s="43"/>
      <c r="Q137" s="43"/>
      <c r="R137" s="43"/>
      <c r="S137" s="43"/>
      <c r="T137" s="43"/>
      <c r="U137" s="43"/>
      <c r="V137" s="43"/>
    </row>
    <row r="138" spans="1:22" ht="14">
      <c r="A138" s="43"/>
      <c r="B138" s="43"/>
      <c r="C138" s="43"/>
      <c r="D138" s="43"/>
      <c r="E138" s="43"/>
      <c r="F138" s="43"/>
      <c r="G138" s="43"/>
      <c r="H138" s="43"/>
      <c r="I138" s="43"/>
      <c r="J138" s="43"/>
      <c r="K138" s="43"/>
      <c r="L138" s="43"/>
      <c r="M138" s="43"/>
      <c r="N138" s="43"/>
      <c r="O138" s="43"/>
      <c r="P138" s="43"/>
      <c r="Q138" s="43"/>
      <c r="R138" s="43"/>
      <c r="S138" s="43"/>
      <c r="T138" s="43"/>
      <c r="U138" s="43"/>
      <c r="V138" s="43"/>
    </row>
    <row r="139" spans="1:22" ht="14">
      <c r="A139" s="43"/>
      <c r="B139" s="43"/>
      <c r="C139" s="43"/>
      <c r="D139" s="43"/>
      <c r="E139" s="43"/>
      <c r="F139" s="43"/>
      <c r="G139" s="43"/>
      <c r="H139" s="43"/>
      <c r="I139" s="43"/>
      <c r="J139" s="43"/>
      <c r="K139" s="43"/>
      <c r="L139" s="43"/>
      <c r="M139" s="43"/>
      <c r="N139" s="43"/>
      <c r="O139" s="43"/>
      <c r="P139" s="43"/>
      <c r="Q139" s="43"/>
      <c r="R139" s="43"/>
      <c r="S139" s="43"/>
      <c r="T139" s="43"/>
      <c r="U139" s="43"/>
      <c r="V139" s="43"/>
    </row>
    <row r="140" spans="1:22" ht="14">
      <c r="A140" s="43"/>
      <c r="B140" s="43"/>
      <c r="C140" s="43"/>
      <c r="D140" s="43"/>
      <c r="E140" s="43"/>
      <c r="F140" s="43"/>
      <c r="G140" s="43"/>
      <c r="H140" s="43"/>
      <c r="I140" s="43"/>
      <c r="J140" s="43"/>
      <c r="K140" s="43"/>
      <c r="L140" s="43"/>
      <c r="M140" s="43"/>
      <c r="N140" s="43"/>
      <c r="O140" s="43"/>
      <c r="P140" s="43"/>
      <c r="Q140" s="43"/>
      <c r="R140" s="43"/>
      <c r="S140" s="43"/>
      <c r="T140" s="43"/>
      <c r="U140" s="43"/>
      <c r="V140" s="43"/>
    </row>
    <row r="141" spans="1:22" ht="14">
      <c r="A141" s="43"/>
      <c r="B141" s="43"/>
      <c r="C141" s="43"/>
      <c r="D141" s="43"/>
      <c r="E141" s="43"/>
      <c r="F141" s="43"/>
      <c r="G141" s="43"/>
      <c r="H141" s="43"/>
      <c r="I141" s="43"/>
      <c r="J141" s="43"/>
      <c r="K141" s="43"/>
      <c r="L141" s="43"/>
      <c r="M141" s="43"/>
      <c r="N141" s="43"/>
      <c r="O141" s="43"/>
      <c r="P141" s="43"/>
      <c r="Q141" s="43"/>
      <c r="R141" s="43"/>
      <c r="S141" s="43"/>
      <c r="T141" s="43"/>
      <c r="U141" s="43"/>
      <c r="V141" s="43"/>
    </row>
    <row r="142" spans="1:22" ht="14">
      <c r="A142" s="43"/>
      <c r="B142" s="43"/>
      <c r="C142" s="43"/>
      <c r="D142" s="43"/>
      <c r="E142" s="43"/>
      <c r="F142" s="43"/>
      <c r="G142" s="43"/>
      <c r="H142" s="43"/>
      <c r="I142" s="43"/>
      <c r="J142" s="43"/>
      <c r="K142" s="43"/>
      <c r="L142" s="43"/>
      <c r="M142" s="43"/>
      <c r="N142" s="43"/>
      <c r="O142" s="43"/>
      <c r="P142" s="43"/>
      <c r="Q142" s="43"/>
      <c r="R142" s="43"/>
      <c r="S142" s="43"/>
      <c r="T142" s="43"/>
      <c r="U142" s="43"/>
      <c r="V142" s="43"/>
    </row>
    <row r="143" spans="1:22" ht="14">
      <c r="A143" s="43"/>
      <c r="B143" s="43"/>
      <c r="C143" s="43"/>
      <c r="D143" s="43"/>
      <c r="E143" s="43"/>
      <c r="F143" s="43"/>
      <c r="G143" s="43"/>
      <c r="H143" s="43"/>
      <c r="I143" s="43"/>
      <c r="J143" s="43"/>
      <c r="K143" s="43"/>
      <c r="L143" s="43"/>
      <c r="M143" s="43"/>
      <c r="N143" s="43"/>
      <c r="O143" s="43"/>
      <c r="P143" s="43"/>
      <c r="Q143" s="43"/>
      <c r="R143" s="43"/>
      <c r="S143" s="43"/>
      <c r="T143" s="43"/>
      <c r="U143" s="43"/>
      <c r="V143" s="43"/>
    </row>
    <row r="144" spans="1:22" ht="14">
      <c r="A144" s="43"/>
      <c r="B144" s="43"/>
      <c r="C144" s="43"/>
      <c r="D144" s="43"/>
      <c r="E144" s="43"/>
      <c r="F144" s="43"/>
      <c r="G144" s="43"/>
      <c r="H144" s="43"/>
      <c r="I144" s="43"/>
      <c r="J144" s="43"/>
      <c r="K144" s="43"/>
      <c r="L144" s="43"/>
      <c r="M144" s="43"/>
      <c r="N144" s="43"/>
      <c r="O144" s="43"/>
      <c r="P144" s="43"/>
      <c r="Q144" s="43"/>
      <c r="R144" s="43"/>
      <c r="S144" s="43"/>
      <c r="T144" s="43"/>
      <c r="U144" s="43"/>
      <c r="V144" s="43"/>
    </row>
    <row r="145" spans="1:22" ht="14">
      <c r="A145" s="43"/>
      <c r="B145" s="43"/>
      <c r="C145" s="43"/>
      <c r="D145" s="43"/>
      <c r="E145" s="43"/>
      <c r="F145" s="43"/>
      <c r="G145" s="43"/>
      <c r="H145" s="43"/>
      <c r="I145" s="43"/>
      <c r="J145" s="43"/>
      <c r="K145" s="43"/>
      <c r="L145" s="43"/>
      <c r="M145" s="43"/>
      <c r="N145" s="43"/>
      <c r="O145" s="43"/>
      <c r="P145" s="43"/>
      <c r="Q145" s="43"/>
      <c r="R145" s="43"/>
      <c r="S145" s="43"/>
      <c r="T145" s="43"/>
      <c r="U145" s="43"/>
      <c r="V145" s="43"/>
    </row>
    <row r="146" spans="1:22" ht="14">
      <c r="A146" s="43"/>
      <c r="B146" s="43"/>
      <c r="C146" s="43"/>
      <c r="D146" s="43"/>
      <c r="E146" s="43"/>
      <c r="F146" s="43"/>
      <c r="G146" s="43"/>
      <c r="H146" s="43"/>
      <c r="I146" s="43"/>
      <c r="J146" s="43"/>
      <c r="K146" s="43"/>
      <c r="L146" s="43"/>
      <c r="M146" s="43"/>
      <c r="N146" s="43"/>
      <c r="O146" s="43"/>
      <c r="P146" s="43"/>
      <c r="Q146" s="43"/>
      <c r="R146" s="43"/>
      <c r="S146" s="43"/>
      <c r="T146" s="43"/>
      <c r="U146" s="43"/>
      <c r="V146" s="43"/>
    </row>
    <row r="147" spans="1:22" ht="14">
      <c r="A147" s="43"/>
      <c r="B147" s="43"/>
      <c r="C147" s="43"/>
      <c r="D147" s="43"/>
      <c r="E147" s="43"/>
      <c r="F147" s="43"/>
      <c r="G147" s="43"/>
      <c r="H147" s="43"/>
      <c r="I147" s="43"/>
      <c r="J147" s="43"/>
      <c r="K147" s="43"/>
      <c r="L147" s="43"/>
      <c r="M147" s="43"/>
      <c r="N147" s="43"/>
      <c r="O147" s="43"/>
      <c r="P147" s="43"/>
      <c r="Q147" s="43"/>
      <c r="R147" s="43"/>
      <c r="S147" s="43"/>
      <c r="T147" s="43"/>
      <c r="U147" s="43"/>
      <c r="V147" s="43"/>
    </row>
    <row r="148" spans="1:22" ht="14">
      <c r="A148" s="43"/>
      <c r="B148" s="43"/>
      <c r="C148" s="43"/>
      <c r="D148" s="43"/>
      <c r="E148" s="43"/>
      <c r="F148" s="43"/>
      <c r="G148" s="43"/>
      <c r="H148" s="43"/>
      <c r="I148" s="43"/>
      <c r="J148" s="43"/>
      <c r="K148" s="43"/>
      <c r="L148" s="43"/>
      <c r="M148" s="43"/>
      <c r="N148" s="43"/>
      <c r="O148" s="43"/>
      <c r="P148" s="43"/>
      <c r="Q148" s="43"/>
      <c r="R148" s="43"/>
      <c r="S148" s="43"/>
      <c r="T148" s="43"/>
      <c r="U148" s="43"/>
      <c r="V148" s="43"/>
    </row>
    <row r="149" spans="1:22" ht="14">
      <c r="A149" s="43"/>
      <c r="B149" s="43"/>
      <c r="C149" s="43"/>
      <c r="D149" s="43"/>
      <c r="E149" s="43"/>
      <c r="F149" s="43"/>
      <c r="G149" s="43"/>
      <c r="H149" s="43"/>
      <c r="I149" s="43"/>
      <c r="J149" s="43"/>
      <c r="K149" s="43"/>
      <c r="L149" s="43"/>
      <c r="M149" s="43"/>
      <c r="N149" s="43"/>
      <c r="O149" s="43"/>
      <c r="P149" s="43"/>
      <c r="Q149" s="43"/>
      <c r="R149" s="43"/>
      <c r="S149" s="43"/>
      <c r="T149" s="43"/>
      <c r="U149" s="43"/>
      <c r="V149" s="43"/>
    </row>
    <row r="150" spans="1:22" ht="14">
      <c r="A150" s="43"/>
      <c r="B150" s="43"/>
      <c r="C150" s="43"/>
      <c r="D150" s="43"/>
      <c r="E150" s="43"/>
      <c r="F150" s="43"/>
      <c r="G150" s="43"/>
      <c r="H150" s="43"/>
      <c r="I150" s="43"/>
      <c r="J150" s="43"/>
      <c r="K150" s="43"/>
      <c r="L150" s="43"/>
      <c r="M150" s="43"/>
      <c r="N150" s="43"/>
      <c r="O150" s="43"/>
      <c r="P150" s="43"/>
      <c r="Q150" s="43"/>
      <c r="R150" s="43"/>
      <c r="S150" s="43"/>
      <c r="T150" s="43"/>
      <c r="U150" s="43"/>
      <c r="V150" s="43"/>
    </row>
    <row r="151" spans="1:22" ht="14">
      <c r="A151" s="43"/>
      <c r="B151" s="43"/>
      <c r="C151" s="43"/>
      <c r="D151" s="43"/>
      <c r="E151" s="43"/>
      <c r="F151" s="43"/>
      <c r="G151" s="43"/>
      <c r="H151" s="43"/>
      <c r="I151" s="43"/>
      <c r="J151" s="43"/>
      <c r="K151" s="43"/>
      <c r="L151" s="43"/>
      <c r="M151" s="43"/>
      <c r="N151" s="43"/>
      <c r="O151" s="43"/>
      <c r="P151" s="43"/>
      <c r="Q151" s="43"/>
      <c r="R151" s="43"/>
      <c r="S151" s="43"/>
      <c r="T151" s="43"/>
      <c r="U151" s="43"/>
      <c r="V151" s="43"/>
    </row>
    <row r="152" spans="1:22" ht="14">
      <c r="A152" s="43"/>
      <c r="B152" s="43"/>
      <c r="C152" s="43"/>
      <c r="D152" s="43"/>
      <c r="E152" s="43"/>
      <c r="F152" s="43"/>
      <c r="G152" s="43"/>
      <c r="H152" s="43"/>
      <c r="I152" s="43"/>
      <c r="J152" s="43"/>
      <c r="K152" s="43"/>
      <c r="L152" s="43"/>
      <c r="M152" s="43"/>
      <c r="N152" s="43"/>
      <c r="O152" s="43"/>
      <c r="P152" s="43"/>
      <c r="Q152" s="43"/>
      <c r="R152" s="43"/>
      <c r="S152" s="43"/>
      <c r="T152" s="43"/>
      <c r="U152" s="43"/>
      <c r="V152" s="43"/>
    </row>
    <row r="153" spans="1:22" ht="14">
      <c r="A153" s="43"/>
      <c r="B153" s="43"/>
      <c r="C153" s="43"/>
      <c r="D153" s="43"/>
      <c r="E153" s="43"/>
      <c r="F153" s="43"/>
      <c r="G153" s="43"/>
      <c r="H153" s="43"/>
      <c r="I153" s="43"/>
      <c r="J153" s="43"/>
      <c r="K153" s="43"/>
      <c r="L153" s="43"/>
      <c r="M153" s="43"/>
      <c r="N153" s="43"/>
      <c r="O153" s="43"/>
      <c r="P153" s="43"/>
      <c r="Q153" s="43"/>
      <c r="R153" s="43"/>
      <c r="S153" s="43"/>
      <c r="T153" s="43"/>
      <c r="U153" s="43"/>
      <c r="V153" s="43"/>
    </row>
    <row r="154" spans="1:22" ht="14">
      <c r="A154" s="43"/>
      <c r="B154" s="43"/>
      <c r="C154" s="43"/>
      <c r="D154" s="43"/>
      <c r="E154" s="43"/>
      <c r="F154" s="43"/>
      <c r="G154" s="43"/>
      <c r="H154" s="43"/>
      <c r="I154" s="43"/>
      <c r="J154" s="43"/>
      <c r="K154" s="43"/>
      <c r="L154" s="43"/>
      <c r="M154" s="43"/>
      <c r="N154" s="43"/>
      <c r="O154" s="43"/>
      <c r="P154" s="43"/>
      <c r="Q154" s="43"/>
      <c r="R154" s="43"/>
      <c r="S154" s="43"/>
      <c r="T154" s="43"/>
      <c r="U154" s="43"/>
      <c r="V154" s="43"/>
    </row>
    <row r="155" spans="1:22" ht="14">
      <c r="A155" s="43"/>
      <c r="B155" s="43"/>
      <c r="C155" s="43"/>
      <c r="D155" s="43"/>
      <c r="E155" s="43"/>
      <c r="F155" s="43"/>
      <c r="G155" s="43"/>
      <c r="H155" s="43"/>
      <c r="I155" s="43"/>
      <c r="J155" s="43"/>
      <c r="K155" s="43"/>
      <c r="L155" s="43"/>
      <c r="M155" s="43"/>
      <c r="N155" s="43"/>
      <c r="O155" s="43"/>
      <c r="P155" s="43"/>
      <c r="Q155" s="43"/>
      <c r="R155" s="43"/>
      <c r="S155" s="43"/>
      <c r="T155" s="43"/>
      <c r="U155" s="43"/>
      <c r="V155" s="43"/>
    </row>
    <row r="156" spans="1:22" ht="14">
      <c r="A156" s="43"/>
      <c r="B156" s="43"/>
      <c r="C156" s="43"/>
      <c r="D156" s="43"/>
      <c r="E156" s="43"/>
      <c r="F156" s="43"/>
      <c r="G156" s="43"/>
      <c r="H156" s="43"/>
      <c r="I156" s="43"/>
      <c r="J156" s="43"/>
      <c r="K156" s="43"/>
      <c r="L156" s="43"/>
      <c r="M156" s="43"/>
      <c r="N156" s="43"/>
      <c r="O156" s="43"/>
      <c r="P156" s="43"/>
      <c r="Q156" s="43"/>
      <c r="R156" s="43"/>
      <c r="S156" s="43"/>
      <c r="T156" s="43"/>
      <c r="U156" s="43"/>
      <c r="V156" s="43"/>
    </row>
    <row r="157" spans="1:22" ht="14">
      <c r="A157" s="43"/>
      <c r="B157" s="43"/>
      <c r="C157" s="43"/>
      <c r="D157" s="43"/>
      <c r="E157" s="43"/>
      <c r="F157" s="43"/>
      <c r="G157" s="43"/>
      <c r="H157" s="43"/>
      <c r="I157" s="43"/>
      <c r="J157" s="43"/>
      <c r="K157" s="43"/>
      <c r="L157" s="43"/>
      <c r="M157" s="43"/>
      <c r="N157" s="43"/>
      <c r="O157" s="43"/>
      <c r="P157" s="43"/>
      <c r="Q157" s="43"/>
      <c r="R157" s="43"/>
      <c r="S157" s="43"/>
      <c r="T157" s="43"/>
      <c r="U157" s="43"/>
      <c r="V157" s="43"/>
    </row>
    <row r="158" spans="1:22" ht="14">
      <c r="A158" s="43"/>
      <c r="B158" s="43"/>
      <c r="C158" s="43"/>
      <c r="D158" s="43"/>
      <c r="E158" s="43"/>
      <c r="F158" s="43"/>
      <c r="G158" s="43"/>
      <c r="H158" s="43"/>
      <c r="I158" s="43"/>
      <c r="J158" s="43"/>
      <c r="K158" s="43"/>
      <c r="L158" s="43"/>
      <c r="M158" s="43"/>
      <c r="N158" s="43"/>
      <c r="O158" s="43"/>
      <c r="P158" s="43"/>
      <c r="Q158" s="43"/>
      <c r="R158" s="43"/>
      <c r="S158" s="43"/>
      <c r="T158" s="43"/>
      <c r="U158" s="43"/>
      <c r="V158" s="43"/>
    </row>
    <row r="159" spans="1:22" ht="14">
      <c r="A159" s="43"/>
      <c r="B159" s="43"/>
      <c r="C159" s="43"/>
      <c r="D159" s="43"/>
      <c r="E159" s="43"/>
      <c r="F159" s="43"/>
      <c r="G159" s="43"/>
      <c r="H159" s="43"/>
      <c r="I159" s="43"/>
      <c r="J159" s="43"/>
      <c r="K159" s="43"/>
      <c r="L159" s="43"/>
      <c r="M159" s="43"/>
      <c r="N159" s="43"/>
      <c r="O159" s="43"/>
      <c r="P159" s="43"/>
      <c r="Q159" s="43"/>
      <c r="R159" s="43"/>
      <c r="S159" s="43"/>
      <c r="T159" s="43"/>
      <c r="U159" s="43"/>
      <c r="V159" s="43"/>
    </row>
    <row r="160" spans="1:22" ht="14">
      <c r="A160" s="43"/>
      <c r="B160" s="43"/>
      <c r="C160" s="43"/>
      <c r="D160" s="43"/>
      <c r="E160" s="43"/>
      <c r="F160" s="43"/>
      <c r="G160" s="43"/>
      <c r="H160" s="43"/>
      <c r="I160" s="43"/>
      <c r="J160" s="43"/>
      <c r="K160" s="43"/>
      <c r="L160" s="43"/>
      <c r="M160" s="43"/>
      <c r="N160" s="43"/>
      <c r="O160" s="43"/>
      <c r="P160" s="43"/>
      <c r="Q160" s="43"/>
      <c r="R160" s="43"/>
      <c r="S160" s="43"/>
      <c r="T160" s="43"/>
      <c r="U160" s="43"/>
      <c r="V160" s="43"/>
    </row>
    <row r="161" spans="1:22" ht="14">
      <c r="A161" s="43"/>
      <c r="B161" s="43"/>
      <c r="C161" s="43"/>
      <c r="D161" s="43"/>
      <c r="E161" s="43"/>
      <c r="F161" s="43"/>
      <c r="G161" s="43"/>
      <c r="H161" s="43"/>
      <c r="I161" s="43"/>
      <c r="J161" s="43"/>
      <c r="K161" s="43"/>
      <c r="L161" s="43"/>
      <c r="M161" s="43"/>
      <c r="N161" s="43"/>
      <c r="O161" s="43"/>
      <c r="P161" s="43"/>
      <c r="Q161" s="43"/>
      <c r="R161" s="43"/>
      <c r="S161" s="43"/>
      <c r="T161" s="43"/>
      <c r="U161" s="43"/>
      <c r="V161" s="43"/>
    </row>
    <row r="162" spans="1:22" ht="14">
      <c r="A162" s="43"/>
      <c r="B162" s="43"/>
      <c r="C162" s="43"/>
      <c r="D162" s="43"/>
      <c r="E162" s="43"/>
      <c r="F162" s="43"/>
      <c r="G162" s="43"/>
      <c r="H162" s="43"/>
      <c r="I162" s="43"/>
      <c r="J162" s="43"/>
      <c r="K162" s="43"/>
      <c r="L162" s="43"/>
      <c r="M162" s="43"/>
      <c r="N162" s="43"/>
      <c r="O162" s="43"/>
      <c r="P162" s="43"/>
      <c r="Q162" s="43"/>
      <c r="R162" s="43"/>
      <c r="S162" s="43"/>
      <c r="T162" s="43"/>
      <c r="U162" s="43"/>
      <c r="V162" s="43"/>
    </row>
    <row r="163" spans="1:22" ht="14">
      <c r="A163" s="43"/>
      <c r="B163" s="43"/>
      <c r="C163" s="43"/>
      <c r="D163" s="43"/>
      <c r="E163" s="43"/>
      <c r="F163" s="43"/>
      <c r="G163" s="43"/>
      <c r="H163" s="43"/>
      <c r="I163" s="43"/>
      <c r="J163" s="43"/>
      <c r="K163" s="43"/>
      <c r="L163" s="43"/>
      <c r="M163" s="43"/>
      <c r="N163" s="43"/>
      <c r="O163" s="43"/>
      <c r="P163" s="43"/>
      <c r="Q163" s="43"/>
      <c r="R163" s="43"/>
      <c r="S163" s="43"/>
      <c r="T163" s="43"/>
      <c r="U163" s="43"/>
      <c r="V163" s="43"/>
    </row>
    <row r="164" spans="1:22" ht="14">
      <c r="A164" s="43"/>
      <c r="B164" s="43"/>
      <c r="C164" s="43"/>
      <c r="D164" s="43"/>
      <c r="E164" s="43"/>
      <c r="F164" s="43"/>
      <c r="G164" s="43"/>
      <c r="H164" s="43"/>
      <c r="I164" s="43"/>
      <c r="J164" s="43"/>
      <c r="K164" s="43"/>
      <c r="L164" s="43"/>
      <c r="M164" s="43"/>
      <c r="N164" s="43"/>
      <c r="O164" s="43"/>
      <c r="P164" s="43"/>
      <c r="Q164" s="43"/>
      <c r="R164" s="43"/>
      <c r="S164" s="43"/>
      <c r="T164" s="43"/>
      <c r="U164" s="43"/>
      <c r="V164" s="43"/>
    </row>
    <row r="165" spans="1:22" ht="14">
      <c r="A165" s="43"/>
      <c r="B165" s="43"/>
      <c r="C165" s="43"/>
      <c r="D165" s="43"/>
      <c r="E165" s="43"/>
      <c r="F165" s="43"/>
      <c r="G165" s="43"/>
      <c r="H165" s="43"/>
      <c r="I165" s="43"/>
      <c r="J165" s="43"/>
      <c r="K165" s="43"/>
      <c r="L165" s="43"/>
      <c r="M165" s="43"/>
      <c r="N165" s="43"/>
      <c r="O165" s="43"/>
      <c r="P165" s="43"/>
      <c r="Q165" s="43"/>
      <c r="R165" s="43"/>
      <c r="S165" s="43"/>
      <c r="T165" s="43"/>
      <c r="U165" s="43"/>
      <c r="V165" s="43"/>
    </row>
    <row r="166" spans="1:22" ht="14">
      <c r="A166" s="43"/>
      <c r="B166" s="43"/>
      <c r="C166" s="43"/>
      <c r="D166" s="43"/>
      <c r="E166" s="43"/>
      <c r="F166" s="43"/>
      <c r="G166" s="43"/>
      <c r="H166" s="43"/>
      <c r="I166" s="43"/>
      <c r="J166" s="43"/>
      <c r="K166" s="43"/>
      <c r="L166" s="43"/>
      <c r="M166" s="43"/>
      <c r="N166" s="43"/>
      <c r="O166" s="43"/>
      <c r="P166" s="43"/>
      <c r="Q166" s="43"/>
      <c r="R166" s="43"/>
      <c r="S166" s="43"/>
      <c r="T166" s="43"/>
      <c r="U166" s="43"/>
      <c r="V166" s="43"/>
    </row>
    <row r="167" spans="1:22" ht="14">
      <c r="A167" s="43"/>
      <c r="B167" s="43"/>
      <c r="C167" s="43"/>
      <c r="D167" s="43"/>
      <c r="E167" s="43"/>
      <c r="F167" s="43"/>
      <c r="G167" s="43"/>
      <c r="H167" s="43"/>
      <c r="I167" s="43"/>
      <c r="J167" s="43"/>
      <c r="K167" s="43"/>
      <c r="L167" s="43"/>
      <c r="M167" s="43"/>
      <c r="N167" s="43"/>
      <c r="O167" s="43"/>
      <c r="P167" s="43"/>
      <c r="Q167" s="43"/>
      <c r="R167" s="43"/>
      <c r="S167" s="43"/>
      <c r="T167" s="43"/>
      <c r="U167" s="43"/>
      <c r="V167" s="43"/>
    </row>
    <row r="168" spans="1:22" ht="14">
      <c r="A168" s="43"/>
      <c r="B168" s="43"/>
      <c r="C168" s="43"/>
      <c r="D168" s="43"/>
      <c r="E168" s="43"/>
      <c r="F168" s="43"/>
      <c r="G168" s="43"/>
      <c r="H168" s="43"/>
      <c r="I168" s="43"/>
      <c r="J168" s="43"/>
      <c r="K168" s="43"/>
      <c r="L168" s="43"/>
      <c r="M168" s="43"/>
      <c r="N168" s="43"/>
      <c r="O168" s="43"/>
      <c r="P168" s="43"/>
      <c r="Q168" s="43"/>
      <c r="R168" s="43"/>
      <c r="S168" s="43"/>
      <c r="T168" s="43"/>
      <c r="U168" s="43"/>
      <c r="V168" s="43"/>
    </row>
    <row r="169" spans="1:22" ht="14">
      <c r="A169" s="43"/>
      <c r="B169" s="43"/>
      <c r="C169" s="43"/>
      <c r="D169" s="43"/>
      <c r="E169" s="43"/>
      <c r="F169" s="43"/>
      <c r="G169" s="43"/>
      <c r="H169" s="43"/>
      <c r="I169" s="43"/>
      <c r="J169" s="43"/>
      <c r="K169" s="43"/>
      <c r="L169" s="43"/>
      <c r="M169" s="43"/>
      <c r="N169" s="43"/>
      <c r="O169" s="43"/>
      <c r="P169" s="43"/>
      <c r="Q169" s="43"/>
      <c r="R169" s="43"/>
      <c r="S169" s="43"/>
      <c r="T169" s="43"/>
      <c r="U169" s="43"/>
      <c r="V169" s="43"/>
    </row>
    <row r="170" spans="1:22" ht="14">
      <c r="A170" s="43"/>
      <c r="B170" s="43"/>
      <c r="C170" s="43"/>
      <c r="D170" s="43"/>
      <c r="E170" s="43"/>
      <c r="F170" s="43"/>
      <c r="G170" s="43"/>
      <c r="H170" s="43"/>
      <c r="I170" s="43"/>
      <c r="J170" s="43"/>
      <c r="K170" s="43"/>
      <c r="L170" s="43"/>
      <c r="M170" s="43"/>
      <c r="N170" s="43"/>
      <c r="O170" s="43"/>
      <c r="P170" s="43"/>
      <c r="Q170" s="43"/>
      <c r="R170" s="43"/>
      <c r="S170" s="43"/>
      <c r="T170" s="43"/>
      <c r="U170" s="43"/>
      <c r="V170" s="43"/>
    </row>
    <row r="171" spans="1:22" ht="14">
      <c r="A171" s="43"/>
      <c r="B171" s="43"/>
      <c r="C171" s="43"/>
      <c r="D171" s="43"/>
      <c r="E171" s="43"/>
      <c r="F171" s="43"/>
      <c r="G171" s="43"/>
      <c r="H171" s="43"/>
      <c r="I171" s="43"/>
      <c r="J171" s="43"/>
      <c r="K171" s="43"/>
      <c r="L171" s="43"/>
      <c r="M171" s="43"/>
      <c r="N171" s="43"/>
      <c r="O171" s="43"/>
      <c r="P171" s="43"/>
      <c r="Q171" s="43"/>
      <c r="R171" s="43"/>
      <c r="S171" s="43"/>
      <c r="T171" s="43"/>
      <c r="U171" s="43"/>
      <c r="V171" s="43"/>
    </row>
    <row r="172" spans="1:22" ht="14">
      <c r="A172" s="43"/>
      <c r="B172" s="43"/>
      <c r="C172" s="43"/>
      <c r="D172" s="43"/>
      <c r="E172" s="43"/>
      <c r="F172" s="43"/>
      <c r="G172" s="43"/>
      <c r="H172" s="43"/>
      <c r="I172" s="43"/>
      <c r="J172" s="43"/>
      <c r="K172" s="43"/>
      <c r="L172" s="43"/>
      <c r="M172" s="43"/>
      <c r="N172" s="43"/>
      <c r="O172" s="43"/>
      <c r="P172" s="43"/>
      <c r="Q172" s="43"/>
      <c r="R172" s="43"/>
      <c r="S172" s="43"/>
      <c r="T172" s="43"/>
      <c r="U172" s="43"/>
      <c r="V172" s="43"/>
    </row>
    <row r="173" spans="1:22" ht="14">
      <c r="A173" s="43"/>
      <c r="B173" s="43"/>
      <c r="C173" s="43"/>
      <c r="D173" s="43"/>
      <c r="E173" s="43"/>
      <c r="F173" s="43"/>
      <c r="G173" s="43"/>
      <c r="H173" s="43"/>
      <c r="I173" s="43"/>
      <c r="J173" s="43"/>
      <c r="K173" s="43"/>
      <c r="L173" s="43"/>
      <c r="M173" s="43"/>
      <c r="N173" s="43"/>
      <c r="O173" s="43"/>
      <c r="P173" s="43"/>
      <c r="Q173" s="43"/>
      <c r="R173" s="43"/>
      <c r="S173" s="43"/>
      <c r="T173" s="43"/>
      <c r="U173" s="43"/>
      <c r="V173" s="43"/>
    </row>
    <row r="174" spans="1:22" ht="14">
      <c r="A174" s="43"/>
      <c r="B174" s="43"/>
      <c r="C174" s="43"/>
      <c r="D174" s="43"/>
      <c r="E174" s="43"/>
      <c r="F174" s="43"/>
      <c r="G174" s="43"/>
      <c r="H174" s="43"/>
      <c r="I174" s="43"/>
      <c r="J174" s="43"/>
      <c r="K174" s="43"/>
      <c r="L174" s="43"/>
      <c r="M174" s="43"/>
      <c r="N174" s="43"/>
      <c r="O174" s="43"/>
      <c r="P174" s="43"/>
      <c r="Q174" s="43"/>
      <c r="R174" s="43"/>
      <c r="S174" s="43"/>
      <c r="T174" s="43"/>
      <c r="U174" s="43"/>
      <c r="V174" s="43"/>
    </row>
    <row r="175" spans="1:22" ht="14">
      <c r="A175" s="43"/>
      <c r="B175" s="43"/>
      <c r="C175" s="43"/>
      <c r="D175" s="43"/>
      <c r="E175" s="43"/>
      <c r="F175" s="43"/>
      <c r="G175" s="43"/>
      <c r="H175" s="43"/>
      <c r="I175" s="43"/>
      <c r="J175" s="43"/>
      <c r="K175" s="43"/>
      <c r="L175" s="43"/>
      <c r="M175" s="43"/>
      <c r="N175" s="43"/>
      <c r="O175" s="43"/>
      <c r="P175" s="43"/>
      <c r="Q175" s="43"/>
      <c r="R175" s="43"/>
      <c r="S175" s="43"/>
      <c r="T175" s="43"/>
      <c r="U175" s="43"/>
      <c r="V175" s="43"/>
    </row>
    <row r="176" spans="1:22" ht="14">
      <c r="A176" s="43"/>
      <c r="B176" s="43"/>
      <c r="C176" s="43"/>
      <c r="D176" s="43"/>
      <c r="E176" s="43"/>
      <c r="F176" s="43"/>
      <c r="G176" s="43"/>
      <c r="H176" s="43"/>
      <c r="I176" s="43"/>
      <c r="J176" s="43"/>
      <c r="K176" s="43"/>
      <c r="L176" s="43"/>
      <c r="M176" s="43"/>
      <c r="N176" s="43"/>
      <c r="O176" s="43"/>
      <c r="P176" s="43"/>
      <c r="Q176" s="43"/>
      <c r="R176" s="43"/>
      <c r="S176" s="43"/>
      <c r="T176" s="43"/>
      <c r="U176" s="43"/>
      <c r="V176" s="43"/>
    </row>
    <row r="177" spans="1:22" ht="14">
      <c r="A177" s="43"/>
      <c r="B177" s="43"/>
      <c r="C177" s="43"/>
      <c r="D177" s="43"/>
      <c r="E177" s="43"/>
      <c r="F177" s="43"/>
      <c r="G177" s="43"/>
      <c r="H177" s="43"/>
      <c r="I177" s="43"/>
      <c r="J177" s="43"/>
      <c r="K177" s="43"/>
      <c r="L177" s="43"/>
      <c r="M177" s="43"/>
      <c r="N177" s="43"/>
      <c r="O177" s="43"/>
      <c r="P177" s="43"/>
      <c r="Q177" s="43"/>
      <c r="R177" s="43"/>
      <c r="S177" s="43"/>
      <c r="T177" s="43"/>
      <c r="U177" s="43"/>
      <c r="V177" s="43"/>
    </row>
    <row r="178" spans="1:22" ht="14">
      <c r="A178" s="43"/>
      <c r="B178" s="43"/>
      <c r="C178" s="43"/>
      <c r="D178" s="43"/>
      <c r="E178" s="43"/>
      <c r="F178" s="43"/>
      <c r="G178" s="43"/>
      <c r="H178" s="43"/>
      <c r="I178" s="43"/>
      <c r="J178" s="43"/>
      <c r="K178" s="43"/>
      <c r="L178" s="43"/>
      <c r="M178" s="43"/>
      <c r="N178" s="43"/>
      <c r="O178" s="43"/>
      <c r="P178" s="43"/>
      <c r="Q178" s="43"/>
      <c r="R178" s="43"/>
      <c r="S178" s="43"/>
      <c r="T178" s="43"/>
      <c r="U178" s="43"/>
      <c r="V178" s="43"/>
    </row>
    <row r="179" spans="1:22" ht="14">
      <c r="A179" s="43"/>
      <c r="B179" s="43"/>
      <c r="C179" s="43"/>
      <c r="D179" s="43"/>
      <c r="E179" s="43"/>
      <c r="F179" s="43"/>
      <c r="G179" s="43"/>
      <c r="H179" s="43"/>
      <c r="I179" s="43"/>
      <c r="J179" s="43"/>
      <c r="K179" s="43"/>
      <c r="L179" s="43"/>
      <c r="M179" s="43"/>
      <c r="N179" s="43"/>
      <c r="O179" s="43"/>
      <c r="P179" s="43"/>
      <c r="Q179" s="43"/>
      <c r="R179" s="43"/>
      <c r="S179" s="43"/>
      <c r="T179" s="43"/>
      <c r="U179" s="43"/>
      <c r="V179" s="43"/>
    </row>
    <row r="180" spans="1:22" ht="14">
      <c r="A180" s="43"/>
      <c r="B180" s="43"/>
      <c r="C180" s="43"/>
      <c r="D180" s="43"/>
      <c r="E180" s="43"/>
      <c r="F180" s="43"/>
      <c r="G180" s="43"/>
      <c r="H180" s="43"/>
      <c r="I180" s="43"/>
      <c r="J180" s="43"/>
      <c r="K180" s="43"/>
      <c r="L180" s="43"/>
      <c r="M180" s="43"/>
      <c r="N180" s="43"/>
      <c r="O180" s="43"/>
      <c r="P180" s="43"/>
      <c r="Q180" s="43"/>
      <c r="R180" s="43"/>
      <c r="S180" s="43"/>
      <c r="T180" s="43"/>
      <c r="U180" s="43"/>
      <c r="V180" s="43"/>
    </row>
    <row r="181" spans="1:22" ht="14">
      <c r="A181" s="43"/>
      <c r="B181" s="43"/>
      <c r="C181" s="43"/>
      <c r="D181" s="43"/>
      <c r="E181" s="43"/>
      <c r="F181" s="43"/>
      <c r="G181" s="43"/>
      <c r="H181" s="43"/>
      <c r="I181" s="43"/>
      <c r="J181" s="43"/>
      <c r="K181" s="43"/>
      <c r="L181" s="43"/>
      <c r="M181" s="43"/>
      <c r="N181" s="43"/>
      <c r="O181" s="43"/>
      <c r="P181" s="43"/>
      <c r="Q181" s="43"/>
      <c r="R181" s="43"/>
      <c r="S181" s="43"/>
      <c r="T181" s="43"/>
      <c r="U181" s="43"/>
      <c r="V181" s="43"/>
    </row>
    <row r="182" spans="1:22" ht="14">
      <c r="A182" s="43"/>
      <c r="B182" s="43"/>
      <c r="C182" s="43"/>
      <c r="D182" s="43"/>
      <c r="E182" s="43"/>
      <c r="F182" s="43"/>
      <c r="G182" s="43"/>
      <c r="H182" s="43"/>
      <c r="I182" s="43"/>
      <c r="J182" s="43"/>
      <c r="K182" s="43"/>
      <c r="L182" s="43"/>
      <c r="M182" s="43"/>
      <c r="N182" s="43"/>
      <c r="O182" s="43"/>
      <c r="P182" s="43"/>
      <c r="Q182" s="43"/>
      <c r="R182" s="43"/>
      <c r="S182" s="43"/>
      <c r="T182" s="43"/>
      <c r="U182" s="43"/>
      <c r="V182" s="43"/>
    </row>
    <row r="183" spans="1:22" ht="14">
      <c r="A183" s="43"/>
      <c r="B183" s="43"/>
      <c r="C183" s="43"/>
      <c r="D183" s="43"/>
      <c r="E183" s="43"/>
      <c r="F183" s="43"/>
      <c r="G183" s="43"/>
      <c r="H183" s="43"/>
      <c r="I183" s="43"/>
      <c r="J183" s="43"/>
      <c r="K183" s="43"/>
      <c r="L183" s="43"/>
      <c r="M183" s="43"/>
      <c r="N183" s="43"/>
      <c r="O183" s="43"/>
      <c r="P183" s="43"/>
      <c r="Q183" s="43"/>
      <c r="R183" s="43"/>
      <c r="S183" s="43"/>
      <c r="T183" s="43"/>
      <c r="U183" s="43"/>
      <c r="V183" s="43"/>
    </row>
    <row r="184" spans="1:22" ht="14">
      <c r="A184" s="43"/>
      <c r="B184" s="43"/>
      <c r="C184" s="43"/>
      <c r="D184" s="43"/>
      <c r="E184" s="43"/>
      <c r="F184" s="43"/>
      <c r="G184" s="43"/>
      <c r="H184" s="43"/>
      <c r="I184" s="43"/>
      <c r="J184" s="43"/>
      <c r="K184" s="43"/>
      <c r="L184" s="43"/>
      <c r="M184" s="43"/>
      <c r="N184" s="43"/>
      <c r="O184" s="43"/>
      <c r="P184" s="43"/>
      <c r="Q184" s="43"/>
      <c r="R184" s="43"/>
      <c r="S184" s="43"/>
      <c r="T184" s="43"/>
      <c r="U184" s="43"/>
      <c r="V184" s="43"/>
    </row>
    <row r="185" spans="1:22" ht="14">
      <c r="A185" s="43"/>
      <c r="B185" s="43"/>
      <c r="C185" s="43"/>
      <c r="D185" s="43"/>
      <c r="E185" s="43"/>
      <c r="F185" s="43"/>
      <c r="G185" s="43"/>
      <c r="H185" s="43"/>
      <c r="I185" s="43"/>
      <c r="J185" s="43"/>
      <c r="K185" s="43"/>
      <c r="L185" s="43"/>
      <c r="M185" s="43"/>
      <c r="N185" s="43"/>
      <c r="O185" s="43"/>
      <c r="P185" s="43"/>
      <c r="Q185" s="43"/>
      <c r="R185" s="43"/>
      <c r="S185" s="43"/>
      <c r="T185" s="43"/>
      <c r="U185" s="43"/>
      <c r="V185" s="43"/>
    </row>
    <row r="186" spans="1:22" ht="14">
      <c r="A186" s="43"/>
      <c r="B186" s="43"/>
      <c r="C186" s="43"/>
      <c r="D186" s="43"/>
      <c r="E186" s="43"/>
      <c r="F186" s="43"/>
      <c r="G186" s="43"/>
      <c r="H186" s="43"/>
      <c r="I186" s="43"/>
      <c r="J186" s="43"/>
      <c r="K186" s="43"/>
      <c r="L186" s="43"/>
      <c r="M186" s="43"/>
      <c r="N186" s="43"/>
      <c r="O186" s="43"/>
      <c r="P186" s="43"/>
      <c r="Q186" s="43"/>
      <c r="R186" s="43"/>
      <c r="S186" s="43"/>
      <c r="T186" s="43"/>
      <c r="U186" s="43"/>
      <c r="V186" s="43"/>
    </row>
    <row r="187" spans="1:22" ht="14">
      <c r="A187" s="43"/>
      <c r="B187" s="43"/>
      <c r="C187" s="43"/>
      <c r="D187" s="43"/>
      <c r="E187" s="43"/>
      <c r="F187" s="43"/>
      <c r="G187" s="43"/>
      <c r="H187" s="43"/>
      <c r="I187" s="43"/>
      <c r="J187" s="43"/>
      <c r="K187" s="43"/>
      <c r="L187" s="43"/>
      <c r="M187" s="43"/>
      <c r="N187" s="43"/>
      <c r="O187" s="43"/>
      <c r="P187" s="43"/>
      <c r="Q187" s="43"/>
      <c r="R187" s="43"/>
      <c r="S187" s="43"/>
      <c r="T187" s="43"/>
      <c r="U187" s="43"/>
      <c r="V187" s="43"/>
    </row>
    <row r="188" spans="1:22" ht="14">
      <c r="A188" s="43"/>
      <c r="B188" s="43"/>
      <c r="C188" s="43"/>
      <c r="D188" s="43"/>
      <c r="E188" s="43"/>
      <c r="F188" s="43"/>
      <c r="G188" s="43"/>
      <c r="H188" s="43"/>
      <c r="I188" s="43"/>
      <c r="J188" s="43"/>
      <c r="K188" s="43"/>
      <c r="L188" s="43"/>
      <c r="M188" s="43"/>
      <c r="N188" s="43"/>
      <c r="O188" s="43"/>
      <c r="P188" s="43"/>
      <c r="Q188" s="43"/>
      <c r="R188" s="43"/>
      <c r="S188" s="43"/>
      <c r="T188" s="43"/>
      <c r="U188" s="43"/>
      <c r="V188" s="43"/>
    </row>
    <row r="189" spans="1:22" ht="14">
      <c r="A189" s="43"/>
      <c r="B189" s="43"/>
      <c r="C189" s="43"/>
      <c r="D189" s="43"/>
      <c r="E189" s="43"/>
      <c r="F189" s="43"/>
      <c r="G189" s="43"/>
      <c r="H189" s="43"/>
      <c r="I189" s="43"/>
      <c r="J189" s="43"/>
      <c r="K189" s="43"/>
      <c r="L189" s="43"/>
      <c r="M189" s="43"/>
      <c r="N189" s="43"/>
      <c r="O189" s="43"/>
      <c r="P189" s="43"/>
      <c r="Q189" s="43"/>
      <c r="R189" s="43"/>
      <c r="S189" s="43"/>
      <c r="T189" s="43"/>
      <c r="U189" s="43"/>
      <c r="V189" s="43"/>
    </row>
    <row r="190" spans="1:22" ht="14">
      <c r="A190" s="43"/>
      <c r="B190" s="43"/>
      <c r="C190" s="43"/>
      <c r="D190" s="43"/>
      <c r="E190" s="43"/>
      <c r="F190" s="43"/>
      <c r="G190" s="43"/>
      <c r="H190" s="43"/>
      <c r="I190" s="43"/>
      <c r="J190" s="43"/>
      <c r="K190" s="43"/>
      <c r="L190" s="43"/>
      <c r="M190" s="43"/>
      <c r="N190" s="43"/>
      <c r="O190" s="43"/>
      <c r="P190" s="43"/>
      <c r="Q190" s="43"/>
      <c r="R190" s="43"/>
      <c r="S190" s="43"/>
      <c r="T190" s="43"/>
      <c r="U190" s="43"/>
      <c r="V190" s="43"/>
    </row>
    <row r="191" spans="1:22" ht="14">
      <c r="A191" s="43"/>
      <c r="B191" s="43"/>
      <c r="C191" s="43"/>
      <c r="D191" s="43"/>
      <c r="E191" s="43"/>
      <c r="F191" s="43"/>
      <c r="G191" s="43"/>
      <c r="H191" s="43"/>
      <c r="I191" s="43"/>
      <c r="J191" s="43"/>
      <c r="K191" s="43"/>
      <c r="L191" s="43"/>
      <c r="M191" s="43"/>
      <c r="N191" s="43"/>
      <c r="O191" s="43"/>
      <c r="P191" s="43"/>
      <c r="Q191" s="43"/>
      <c r="R191" s="43"/>
      <c r="S191" s="43"/>
      <c r="T191" s="43"/>
      <c r="U191" s="43"/>
      <c r="V191" s="43"/>
    </row>
    <row r="192" spans="1:22" ht="14">
      <c r="A192" s="43"/>
      <c r="B192" s="43"/>
      <c r="C192" s="43"/>
      <c r="D192" s="43"/>
      <c r="E192" s="43"/>
      <c r="F192" s="43"/>
      <c r="G192" s="43"/>
      <c r="H192" s="43"/>
      <c r="I192" s="43"/>
      <c r="J192" s="43"/>
      <c r="K192" s="43"/>
      <c r="L192" s="43"/>
      <c r="M192" s="43"/>
      <c r="N192" s="43"/>
      <c r="O192" s="43"/>
      <c r="P192" s="43"/>
      <c r="Q192" s="43"/>
      <c r="R192" s="43"/>
      <c r="S192" s="43"/>
      <c r="T192" s="43"/>
      <c r="U192" s="43"/>
      <c r="V192" s="43"/>
    </row>
    <row r="193" spans="1:22" ht="14">
      <c r="A193" s="43"/>
      <c r="B193" s="43"/>
      <c r="C193" s="43"/>
      <c r="D193" s="43"/>
      <c r="E193" s="43"/>
      <c r="F193" s="43"/>
      <c r="G193" s="43"/>
      <c r="H193" s="43"/>
      <c r="I193" s="43"/>
      <c r="J193" s="43"/>
      <c r="K193" s="43"/>
      <c r="L193" s="43"/>
      <c r="M193" s="43"/>
      <c r="N193" s="43"/>
      <c r="O193" s="43"/>
      <c r="P193" s="43"/>
      <c r="Q193" s="43"/>
      <c r="R193" s="43"/>
      <c r="S193" s="43"/>
      <c r="T193" s="43"/>
      <c r="U193" s="43"/>
      <c r="V193" s="43"/>
    </row>
    <row r="194" spans="1:22" ht="14">
      <c r="A194" s="43"/>
      <c r="B194" s="43"/>
      <c r="C194" s="43"/>
      <c r="D194" s="43"/>
      <c r="E194" s="43"/>
      <c r="F194" s="43"/>
      <c r="G194" s="43"/>
      <c r="H194" s="43"/>
      <c r="I194" s="43"/>
      <c r="J194" s="43"/>
      <c r="K194" s="43"/>
      <c r="L194" s="43"/>
      <c r="M194" s="43"/>
      <c r="N194" s="43"/>
      <c r="O194" s="43"/>
      <c r="P194" s="43"/>
      <c r="Q194" s="43"/>
      <c r="R194" s="43"/>
      <c r="S194" s="43"/>
      <c r="T194" s="43"/>
      <c r="U194" s="43"/>
      <c r="V194" s="43"/>
    </row>
    <row r="195" spans="1:22" ht="14">
      <c r="A195" s="43"/>
      <c r="B195" s="43"/>
      <c r="C195" s="43"/>
      <c r="D195" s="43"/>
      <c r="E195" s="43"/>
      <c r="F195" s="43"/>
      <c r="G195" s="43"/>
      <c r="H195" s="43"/>
      <c r="I195" s="43"/>
      <c r="J195" s="43"/>
      <c r="K195" s="43"/>
      <c r="L195" s="43"/>
      <c r="M195" s="43"/>
      <c r="N195" s="43"/>
      <c r="O195" s="43"/>
      <c r="P195" s="43"/>
      <c r="Q195" s="43"/>
      <c r="R195" s="43"/>
      <c r="S195" s="43"/>
      <c r="T195" s="43"/>
      <c r="U195" s="43"/>
      <c r="V195" s="43"/>
    </row>
    <row r="196" spans="1:22" ht="14">
      <c r="A196" s="43"/>
      <c r="B196" s="43"/>
      <c r="C196" s="43"/>
      <c r="D196" s="43"/>
      <c r="E196" s="43"/>
      <c r="F196" s="43"/>
      <c r="G196" s="43"/>
      <c r="H196" s="43"/>
      <c r="I196" s="43"/>
      <c r="J196" s="43"/>
      <c r="K196" s="43"/>
      <c r="L196" s="43"/>
      <c r="M196" s="43"/>
      <c r="N196" s="43"/>
      <c r="O196" s="43"/>
      <c r="P196" s="43"/>
      <c r="Q196" s="43"/>
      <c r="R196" s="43"/>
      <c r="S196" s="43"/>
      <c r="T196" s="43"/>
      <c r="U196" s="43"/>
      <c r="V196" s="43"/>
    </row>
    <row r="197" spans="1:22" ht="14">
      <c r="A197" s="43"/>
      <c r="B197" s="43"/>
      <c r="C197" s="43"/>
      <c r="D197" s="43"/>
      <c r="E197" s="43"/>
      <c r="F197" s="43"/>
      <c r="G197" s="43"/>
      <c r="H197" s="43"/>
      <c r="I197" s="43"/>
      <c r="J197" s="43"/>
      <c r="K197" s="43"/>
      <c r="L197" s="43"/>
      <c r="M197" s="43"/>
      <c r="N197" s="43"/>
      <c r="O197" s="43"/>
      <c r="P197" s="43"/>
      <c r="Q197" s="43"/>
      <c r="R197" s="43"/>
      <c r="S197" s="43"/>
      <c r="T197" s="43"/>
      <c r="U197" s="43"/>
      <c r="V197" s="43"/>
    </row>
    <row r="198" spans="1:22" ht="14">
      <c r="A198" s="43"/>
      <c r="B198" s="43"/>
      <c r="C198" s="43"/>
      <c r="D198" s="43"/>
      <c r="E198" s="43"/>
      <c r="F198" s="43"/>
      <c r="G198" s="43"/>
      <c r="H198" s="43"/>
      <c r="I198" s="43"/>
      <c r="J198" s="43"/>
      <c r="K198" s="43"/>
      <c r="L198" s="43"/>
      <c r="M198" s="43"/>
      <c r="N198" s="43"/>
      <c r="O198" s="43"/>
      <c r="P198" s="43"/>
      <c r="Q198" s="43"/>
      <c r="R198" s="43"/>
      <c r="S198" s="43"/>
      <c r="T198" s="43"/>
      <c r="U198" s="43"/>
      <c r="V198" s="43"/>
    </row>
    <row r="199" spans="1:22" ht="14">
      <c r="A199" s="43"/>
      <c r="B199" s="43"/>
      <c r="C199" s="43"/>
      <c r="D199" s="43"/>
      <c r="E199" s="43"/>
      <c r="F199" s="43"/>
      <c r="G199" s="43"/>
      <c r="H199" s="43"/>
      <c r="I199" s="43"/>
      <c r="J199" s="43"/>
      <c r="K199" s="43"/>
      <c r="L199" s="43"/>
      <c r="M199" s="43"/>
      <c r="N199" s="43"/>
      <c r="O199" s="43"/>
      <c r="P199" s="43"/>
      <c r="Q199" s="43"/>
      <c r="R199" s="43"/>
      <c r="S199" s="43"/>
      <c r="T199" s="43"/>
      <c r="U199" s="43"/>
      <c r="V199" s="43"/>
    </row>
    <row r="200" spans="1:22" ht="14">
      <c r="A200" s="43"/>
      <c r="B200" s="43"/>
      <c r="C200" s="43"/>
      <c r="D200" s="43"/>
      <c r="E200" s="43"/>
      <c r="F200" s="43"/>
      <c r="G200" s="43"/>
      <c r="H200" s="43"/>
      <c r="I200" s="43"/>
      <c r="J200" s="43"/>
      <c r="K200" s="43"/>
      <c r="L200" s="43"/>
      <c r="M200" s="43"/>
      <c r="N200" s="43"/>
      <c r="O200" s="43"/>
      <c r="P200" s="43"/>
      <c r="Q200" s="43"/>
      <c r="R200" s="43"/>
      <c r="S200" s="43"/>
      <c r="T200" s="43"/>
      <c r="U200" s="43"/>
      <c r="V200" s="43"/>
    </row>
    <row r="201" spans="1:22" ht="14">
      <c r="A201" s="43"/>
      <c r="B201" s="43"/>
      <c r="C201" s="43"/>
      <c r="D201" s="43"/>
      <c r="E201" s="43"/>
      <c r="F201" s="43"/>
      <c r="G201" s="43"/>
      <c r="H201" s="43"/>
      <c r="I201" s="43"/>
      <c r="J201" s="43"/>
      <c r="K201" s="43"/>
      <c r="L201" s="43"/>
      <c r="M201" s="43"/>
      <c r="N201" s="43"/>
      <c r="O201" s="43"/>
      <c r="P201" s="43"/>
      <c r="Q201" s="43"/>
      <c r="R201" s="43"/>
      <c r="S201" s="43"/>
      <c r="T201" s="43"/>
      <c r="U201" s="43"/>
      <c r="V201" s="43"/>
    </row>
    <row r="202" spans="1:22" ht="14">
      <c r="A202" s="43"/>
      <c r="B202" s="43"/>
      <c r="C202" s="43"/>
      <c r="D202" s="43"/>
      <c r="E202" s="43"/>
      <c r="F202" s="43"/>
      <c r="G202" s="43"/>
      <c r="H202" s="43"/>
      <c r="I202" s="43"/>
      <c r="J202" s="43"/>
      <c r="K202" s="43"/>
      <c r="L202" s="43"/>
      <c r="M202" s="43"/>
      <c r="N202" s="43"/>
      <c r="O202" s="43"/>
      <c r="P202" s="43"/>
      <c r="Q202" s="43"/>
      <c r="R202" s="43"/>
      <c r="S202" s="43"/>
      <c r="T202" s="43"/>
      <c r="U202" s="43"/>
      <c r="V202" s="43"/>
    </row>
    <row r="203" spans="1:22" ht="14">
      <c r="A203" s="43"/>
      <c r="B203" s="43"/>
      <c r="C203" s="43"/>
      <c r="D203" s="43"/>
      <c r="E203" s="43"/>
      <c r="F203" s="43"/>
      <c r="G203" s="43"/>
      <c r="H203" s="43"/>
      <c r="I203" s="43"/>
      <c r="J203" s="43"/>
      <c r="K203" s="43"/>
      <c r="L203" s="43"/>
      <c r="M203" s="43"/>
      <c r="N203" s="43"/>
      <c r="O203" s="43"/>
      <c r="P203" s="43"/>
      <c r="Q203" s="43"/>
      <c r="R203" s="43"/>
      <c r="S203" s="43"/>
      <c r="T203" s="43"/>
      <c r="U203" s="43"/>
      <c r="V203" s="43"/>
    </row>
    <row r="204" spans="1:22" ht="14">
      <c r="A204" s="43"/>
      <c r="B204" s="43"/>
      <c r="C204" s="43"/>
      <c r="D204" s="43"/>
      <c r="E204" s="43"/>
      <c r="F204" s="43"/>
      <c r="G204" s="43"/>
      <c r="H204" s="43"/>
      <c r="I204" s="43"/>
      <c r="J204" s="43"/>
      <c r="K204" s="43"/>
      <c r="L204" s="43"/>
      <c r="M204" s="43"/>
      <c r="N204" s="43"/>
      <c r="O204" s="43"/>
      <c r="P204" s="43"/>
      <c r="Q204" s="43"/>
      <c r="R204" s="43"/>
      <c r="S204" s="43"/>
      <c r="T204" s="43"/>
      <c r="U204" s="43"/>
      <c r="V204" s="43"/>
    </row>
    <row r="205" spans="1:22" ht="14">
      <c r="A205" s="43"/>
      <c r="B205" s="43"/>
      <c r="C205" s="43"/>
      <c r="D205" s="43"/>
      <c r="E205" s="43"/>
      <c r="F205" s="43"/>
      <c r="G205" s="43"/>
      <c r="H205" s="43"/>
      <c r="I205" s="43"/>
      <c r="J205" s="43"/>
      <c r="K205" s="43"/>
      <c r="L205" s="43"/>
      <c r="M205" s="43"/>
      <c r="N205" s="43"/>
      <c r="O205" s="43"/>
      <c r="P205" s="43"/>
      <c r="Q205" s="43"/>
      <c r="R205" s="43"/>
      <c r="S205" s="43"/>
      <c r="T205" s="43"/>
      <c r="U205" s="43"/>
      <c r="V205" s="43"/>
    </row>
    <row r="206" spans="1:22" ht="14">
      <c r="A206" s="43"/>
      <c r="B206" s="43"/>
      <c r="C206" s="43"/>
      <c r="D206" s="43"/>
      <c r="E206" s="43"/>
      <c r="F206" s="43"/>
      <c r="G206" s="43"/>
      <c r="H206" s="43"/>
      <c r="I206" s="43"/>
      <c r="J206" s="43"/>
      <c r="K206" s="43"/>
      <c r="L206" s="43"/>
      <c r="M206" s="43"/>
      <c r="N206" s="43"/>
      <c r="O206" s="43"/>
      <c r="P206" s="43"/>
      <c r="Q206" s="43"/>
      <c r="R206" s="43"/>
      <c r="S206" s="43"/>
      <c r="T206" s="43"/>
      <c r="U206" s="43"/>
      <c r="V206" s="43"/>
    </row>
    <row r="207" spans="1:22" ht="14">
      <c r="A207" s="43"/>
      <c r="B207" s="43"/>
      <c r="C207" s="43"/>
      <c r="D207" s="43"/>
      <c r="E207" s="43"/>
      <c r="F207" s="43"/>
      <c r="G207" s="43"/>
      <c r="H207" s="43"/>
      <c r="I207" s="43"/>
      <c r="J207" s="43"/>
      <c r="K207" s="43"/>
      <c r="L207" s="43"/>
      <c r="M207" s="43"/>
      <c r="N207" s="43"/>
      <c r="O207" s="43"/>
      <c r="P207" s="43"/>
      <c r="Q207" s="43"/>
      <c r="R207" s="43"/>
      <c r="S207" s="43"/>
      <c r="T207" s="43"/>
      <c r="U207" s="43"/>
      <c r="V207" s="43"/>
    </row>
    <row r="208" spans="1:22" ht="14">
      <c r="A208" s="43"/>
      <c r="B208" s="43"/>
      <c r="C208" s="43"/>
      <c r="D208" s="43"/>
      <c r="E208" s="43"/>
      <c r="F208" s="43"/>
      <c r="G208" s="43"/>
      <c r="H208" s="43"/>
      <c r="I208" s="43"/>
      <c r="J208" s="43"/>
      <c r="K208" s="43"/>
      <c r="L208" s="43"/>
      <c r="M208" s="43"/>
      <c r="N208" s="43"/>
      <c r="O208" s="43"/>
      <c r="P208" s="43"/>
      <c r="Q208" s="43"/>
      <c r="R208" s="43"/>
      <c r="S208" s="43"/>
      <c r="T208" s="43"/>
      <c r="U208" s="43"/>
      <c r="V208" s="43"/>
    </row>
    <row r="209" spans="1:22" ht="14">
      <c r="A209" s="43"/>
      <c r="B209" s="43"/>
      <c r="C209" s="43"/>
      <c r="D209" s="43"/>
      <c r="E209" s="43"/>
      <c r="F209" s="43"/>
      <c r="G209" s="43"/>
      <c r="H209" s="43"/>
      <c r="I209" s="43"/>
      <c r="J209" s="43"/>
      <c r="K209" s="43"/>
      <c r="L209" s="43"/>
      <c r="M209" s="43"/>
      <c r="N209" s="43"/>
      <c r="O209" s="43"/>
      <c r="P209" s="43"/>
      <c r="Q209" s="43"/>
      <c r="R209" s="43"/>
      <c r="S209" s="43"/>
      <c r="T209" s="43"/>
      <c r="U209" s="43"/>
      <c r="V209" s="43"/>
    </row>
    <row r="210" spans="1:22" ht="14">
      <c r="A210" s="43"/>
      <c r="B210" s="43"/>
      <c r="C210" s="43"/>
      <c r="D210" s="43"/>
      <c r="E210" s="43"/>
      <c r="F210" s="43"/>
      <c r="G210" s="43"/>
      <c r="H210" s="43"/>
      <c r="I210" s="43"/>
      <c r="J210" s="43"/>
      <c r="K210" s="43"/>
      <c r="L210" s="43"/>
      <c r="M210" s="43"/>
      <c r="N210" s="43"/>
      <c r="O210" s="43"/>
      <c r="P210" s="43"/>
      <c r="Q210" s="43"/>
      <c r="R210" s="43"/>
      <c r="S210" s="43"/>
      <c r="T210" s="43"/>
      <c r="U210" s="43"/>
      <c r="V210" s="43"/>
    </row>
    <row r="211" spans="1:22" ht="14">
      <c r="A211" s="43"/>
      <c r="B211" s="43"/>
      <c r="C211" s="43"/>
      <c r="D211" s="43"/>
      <c r="E211" s="43"/>
      <c r="F211" s="43"/>
      <c r="G211" s="43"/>
      <c r="H211" s="43"/>
      <c r="I211" s="43"/>
      <c r="J211" s="43"/>
      <c r="K211" s="43"/>
      <c r="L211" s="43"/>
      <c r="M211" s="43"/>
      <c r="N211" s="43"/>
      <c r="O211" s="43"/>
      <c r="P211" s="43"/>
      <c r="Q211" s="43"/>
      <c r="R211" s="43"/>
      <c r="S211" s="43"/>
      <c r="T211" s="43"/>
      <c r="U211" s="43"/>
      <c r="V211" s="43"/>
    </row>
    <row r="212" spans="1:22" ht="14">
      <c r="A212" s="43"/>
      <c r="B212" s="43"/>
      <c r="C212" s="43"/>
      <c r="D212" s="43"/>
      <c r="E212" s="43"/>
      <c r="F212" s="43"/>
      <c r="G212" s="43"/>
      <c r="H212" s="43"/>
      <c r="I212" s="43"/>
      <c r="J212" s="43"/>
      <c r="K212" s="43"/>
      <c r="L212" s="43"/>
      <c r="M212" s="43"/>
      <c r="N212" s="43"/>
      <c r="O212" s="43"/>
      <c r="P212" s="43"/>
      <c r="Q212" s="43"/>
      <c r="R212" s="43"/>
      <c r="S212" s="43"/>
      <c r="T212" s="43"/>
      <c r="U212" s="43"/>
      <c r="V212" s="43"/>
    </row>
    <row r="213" spans="1:22" ht="14">
      <c r="A213" s="43"/>
      <c r="B213" s="43"/>
      <c r="C213" s="43"/>
      <c r="D213" s="43"/>
      <c r="E213" s="43"/>
      <c r="F213" s="43"/>
      <c r="G213" s="43"/>
      <c r="H213" s="43"/>
      <c r="I213" s="43"/>
      <c r="J213" s="43"/>
      <c r="K213" s="43"/>
      <c r="L213" s="43"/>
      <c r="M213" s="43"/>
      <c r="N213" s="43"/>
      <c r="O213" s="43"/>
      <c r="P213" s="43"/>
      <c r="Q213" s="43"/>
      <c r="R213" s="43"/>
      <c r="S213" s="43"/>
      <c r="T213" s="43"/>
      <c r="U213" s="43"/>
      <c r="V213" s="43"/>
    </row>
    <row r="214" spans="1:22" ht="14">
      <c r="A214" s="43"/>
      <c r="B214" s="43"/>
      <c r="C214" s="43"/>
      <c r="D214" s="43"/>
      <c r="E214" s="43"/>
      <c r="F214" s="43"/>
      <c r="G214" s="43"/>
      <c r="H214" s="43"/>
      <c r="I214" s="43"/>
      <c r="J214" s="43"/>
      <c r="K214" s="43"/>
      <c r="L214" s="43"/>
      <c r="M214" s="43"/>
      <c r="N214" s="43"/>
      <c r="O214" s="43"/>
      <c r="P214" s="43"/>
      <c r="Q214" s="43"/>
      <c r="R214" s="43"/>
      <c r="S214" s="43"/>
      <c r="T214" s="43"/>
      <c r="U214" s="43"/>
      <c r="V214" s="43"/>
    </row>
    <row r="215" spans="1:22" ht="14">
      <c r="A215" s="43"/>
      <c r="B215" s="43"/>
      <c r="C215" s="43"/>
      <c r="D215" s="43"/>
      <c r="E215" s="43"/>
      <c r="F215" s="43"/>
      <c r="G215" s="43"/>
      <c r="H215" s="43"/>
      <c r="I215" s="43"/>
      <c r="J215" s="43"/>
      <c r="K215" s="43"/>
      <c r="L215" s="43"/>
      <c r="M215" s="43"/>
      <c r="N215" s="43"/>
      <c r="O215" s="43"/>
      <c r="P215" s="43"/>
      <c r="Q215" s="43"/>
      <c r="R215" s="43"/>
      <c r="S215" s="43"/>
      <c r="T215" s="43"/>
      <c r="U215" s="43"/>
      <c r="V215" s="43"/>
    </row>
    <row r="216" spans="1:22" ht="14">
      <c r="A216" s="43"/>
      <c r="B216" s="43"/>
      <c r="C216" s="43"/>
      <c r="D216" s="43"/>
      <c r="E216" s="43"/>
      <c r="F216" s="43"/>
      <c r="G216" s="43"/>
      <c r="H216" s="43"/>
      <c r="I216" s="43"/>
      <c r="J216" s="43"/>
      <c r="K216" s="43"/>
      <c r="L216" s="43"/>
      <c r="M216" s="43"/>
      <c r="N216" s="43"/>
      <c r="O216" s="43"/>
      <c r="P216" s="43"/>
      <c r="Q216" s="43"/>
      <c r="R216" s="43"/>
      <c r="S216" s="43"/>
      <c r="T216" s="43"/>
      <c r="U216" s="43"/>
      <c r="V216" s="43"/>
    </row>
    <row r="217" spans="1:22" ht="14">
      <c r="A217" s="43"/>
      <c r="B217" s="43"/>
      <c r="C217" s="43"/>
      <c r="D217" s="43"/>
      <c r="E217" s="43"/>
      <c r="F217" s="43"/>
      <c r="G217" s="43"/>
      <c r="H217" s="43"/>
      <c r="I217" s="43"/>
      <c r="J217" s="43"/>
      <c r="K217" s="43"/>
      <c r="L217" s="43"/>
      <c r="M217" s="43"/>
      <c r="N217" s="43"/>
      <c r="O217" s="43"/>
      <c r="P217" s="43"/>
      <c r="Q217" s="43"/>
      <c r="R217" s="43"/>
      <c r="S217" s="43"/>
      <c r="T217" s="43"/>
      <c r="U217" s="43"/>
      <c r="V217" s="43"/>
    </row>
    <row r="218" spans="1:22" ht="14">
      <c r="A218" s="43"/>
      <c r="B218" s="43"/>
      <c r="C218" s="43"/>
      <c r="D218" s="43"/>
      <c r="E218" s="43"/>
      <c r="F218" s="43"/>
      <c r="G218" s="43"/>
      <c r="H218" s="43"/>
      <c r="I218" s="43"/>
      <c r="J218" s="43"/>
      <c r="K218" s="43"/>
      <c r="L218" s="43"/>
      <c r="M218" s="43"/>
      <c r="N218" s="43"/>
      <c r="O218" s="43"/>
      <c r="P218" s="43"/>
      <c r="Q218" s="43"/>
      <c r="R218" s="43"/>
      <c r="S218" s="43"/>
      <c r="T218" s="43"/>
      <c r="U218" s="43"/>
      <c r="V218" s="43"/>
    </row>
    <row r="219" spans="1:22" ht="14">
      <c r="A219" s="43"/>
      <c r="B219" s="43"/>
      <c r="C219" s="43"/>
      <c r="D219" s="43"/>
      <c r="E219" s="43"/>
      <c r="F219" s="43"/>
      <c r="G219" s="43"/>
      <c r="H219" s="43"/>
      <c r="I219" s="43"/>
      <c r="J219" s="43"/>
      <c r="K219" s="43"/>
      <c r="L219" s="43"/>
      <c r="M219" s="43"/>
      <c r="N219" s="43"/>
      <c r="O219" s="43"/>
      <c r="P219" s="43"/>
      <c r="Q219" s="43"/>
      <c r="R219" s="43"/>
      <c r="S219" s="43"/>
      <c r="T219" s="43"/>
      <c r="U219" s="43"/>
      <c r="V219" s="43"/>
    </row>
    <row r="220" spans="1:22" ht="14">
      <c r="A220" s="43"/>
      <c r="B220" s="43"/>
      <c r="C220" s="43"/>
      <c r="D220" s="43"/>
      <c r="E220" s="43"/>
      <c r="F220" s="43"/>
      <c r="G220" s="43"/>
      <c r="H220" s="43"/>
      <c r="I220" s="43"/>
      <c r="J220" s="43"/>
      <c r="K220" s="43"/>
      <c r="L220" s="43"/>
      <c r="M220" s="43"/>
      <c r="N220" s="43"/>
      <c r="O220" s="43"/>
      <c r="P220" s="43"/>
      <c r="Q220" s="43"/>
      <c r="R220" s="43"/>
      <c r="S220" s="43"/>
      <c r="T220" s="43"/>
      <c r="U220" s="43"/>
      <c r="V220" s="43"/>
    </row>
    <row r="221" spans="1:22" ht="14">
      <c r="A221" s="43"/>
      <c r="B221" s="43"/>
      <c r="C221" s="43"/>
      <c r="D221" s="43"/>
      <c r="E221" s="43"/>
      <c r="F221" s="43"/>
      <c r="G221" s="43"/>
      <c r="H221" s="43"/>
      <c r="I221" s="43"/>
      <c r="J221" s="43"/>
      <c r="K221" s="43"/>
      <c r="L221" s="43"/>
      <c r="M221" s="43"/>
      <c r="N221" s="43"/>
      <c r="O221" s="43"/>
      <c r="P221" s="43"/>
      <c r="Q221" s="43"/>
      <c r="R221" s="43"/>
      <c r="S221" s="43"/>
      <c r="T221" s="43"/>
      <c r="U221" s="43"/>
      <c r="V221" s="43"/>
    </row>
    <row r="222" spans="1:22" ht="14">
      <c r="A222" s="43"/>
      <c r="B222" s="43"/>
      <c r="C222" s="43"/>
      <c r="D222" s="43"/>
      <c r="E222" s="43"/>
      <c r="F222" s="43"/>
      <c r="G222" s="43"/>
      <c r="H222" s="43"/>
      <c r="I222" s="43"/>
      <c r="J222" s="43"/>
      <c r="K222" s="43"/>
      <c r="L222" s="43"/>
      <c r="M222" s="43"/>
      <c r="N222" s="43"/>
      <c r="O222" s="43"/>
      <c r="P222" s="43"/>
      <c r="Q222" s="43"/>
      <c r="R222" s="43"/>
      <c r="S222" s="43"/>
      <c r="T222" s="43"/>
      <c r="U222" s="43"/>
      <c r="V222" s="43"/>
    </row>
    <row r="223" spans="1:22" ht="14">
      <c r="A223" s="43"/>
      <c r="B223" s="43"/>
      <c r="C223" s="43"/>
      <c r="D223" s="43"/>
      <c r="E223" s="43"/>
      <c r="F223" s="43"/>
      <c r="G223" s="43"/>
      <c r="H223" s="43"/>
      <c r="I223" s="43"/>
      <c r="J223" s="43"/>
      <c r="K223" s="43"/>
      <c r="L223" s="43"/>
      <c r="M223" s="43"/>
      <c r="N223" s="43"/>
      <c r="O223" s="43"/>
      <c r="P223" s="43"/>
      <c r="Q223" s="43"/>
      <c r="R223" s="43"/>
      <c r="S223" s="43"/>
      <c r="T223" s="43"/>
      <c r="U223" s="43"/>
      <c r="V223" s="43"/>
    </row>
    <row r="224" spans="1:22" ht="14">
      <c r="A224" s="43"/>
      <c r="B224" s="43"/>
      <c r="C224" s="43"/>
      <c r="D224" s="43"/>
      <c r="E224" s="43"/>
      <c r="F224" s="43"/>
      <c r="G224" s="43"/>
      <c r="H224" s="43"/>
      <c r="I224" s="43"/>
      <c r="J224" s="43"/>
      <c r="K224" s="43"/>
      <c r="L224" s="43"/>
      <c r="M224" s="43"/>
      <c r="N224" s="43"/>
      <c r="O224" s="43"/>
      <c r="P224" s="43"/>
      <c r="Q224" s="43"/>
      <c r="R224" s="43"/>
      <c r="S224" s="43"/>
      <c r="T224" s="43"/>
      <c r="U224" s="43"/>
      <c r="V224" s="43"/>
    </row>
    <row r="225" spans="1:22" ht="14">
      <c r="A225" s="43"/>
      <c r="B225" s="43"/>
      <c r="C225" s="43"/>
      <c r="D225" s="43"/>
      <c r="E225" s="43"/>
      <c r="F225" s="43"/>
      <c r="G225" s="43"/>
      <c r="H225" s="43"/>
      <c r="I225" s="43"/>
      <c r="J225" s="43"/>
      <c r="K225" s="43"/>
      <c r="L225" s="43"/>
      <c r="M225" s="43"/>
      <c r="N225" s="43"/>
      <c r="O225" s="43"/>
      <c r="P225" s="43"/>
      <c r="Q225" s="43"/>
      <c r="R225" s="43"/>
      <c r="S225" s="43"/>
      <c r="T225" s="43"/>
      <c r="U225" s="43"/>
      <c r="V225" s="43"/>
    </row>
    <row r="226" spans="1:22" ht="14">
      <c r="A226" s="43"/>
      <c r="B226" s="43"/>
      <c r="C226" s="43"/>
      <c r="D226" s="43"/>
      <c r="E226" s="43"/>
      <c r="F226" s="43"/>
      <c r="G226" s="43"/>
      <c r="H226" s="43"/>
      <c r="I226" s="43"/>
      <c r="J226" s="43"/>
      <c r="K226" s="43"/>
      <c r="L226" s="43"/>
      <c r="M226" s="43"/>
      <c r="N226" s="43"/>
      <c r="O226" s="43"/>
      <c r="P226" s="43"/>
      <c r="Q226" s="43"/>
      <c r="R226" s="43"/>
      <c r="S226" s="43"/>
      <c r="T226" s="43"/>
      <c r="U226" s="43"/>
      <c r="V226" s="43"/>
    </row>
    <row r="227" spans="1:22" ht="14">
      <c r="A227" s="43"/>
      <c r="B227" s="43"/>
      <c r="C227" s="43"/>
      <c r="D227" s="43"/>
      <c r="E227" s="43"/>
      <c r="F227" s="43"/>
      <c r="G227" s="43"/>
      <c r="H227" s="43"/>
      <c r="I227" s="43"/>
      <c r="J227" s="43"/>
      <c r="K227" s="43"/>
      <c r="L227" s="43"/>
      <c r="M227" s="43"/>
      <c r="N227" s="43"/>
      <c r="O227" s="43"/>
      <c r="P227" s="43"/>
      <c r="Q227" s="43"/>
      <c r="R227" s="43"/>
      <c r="S227" s="43"/>
      <c r="T227" s="43"/>
      <c r="U227" s="43"/>
      <c r="V227" s="43"/>
    </row>
    <row r="228" spans="1:22" ht="14">
      <c r="A228" s="43"/>
      <c r="B228" s="43"/>
      <c r="C228" s="43"/>
      <c r="D228" s="43"/>
      <c r="E228" s="43"/>
      <c r="F228" s="43"/>
      <c r="G228" s="43"/>
      <c r="H228" s="43"/>
      <c r="I228" s="43"/>
      <c r="J228" s="43"/>
      <c r="K228" s="43"/>
      <c r="L228" s="43"/>
      <c r="M228" s="43"/>
      <c r="N228" s="43"/>
      <c r="O228" s="43"/>
      <c r="P228" s="43"/>
      <c r="Q228" s="43"/>
      <c r="R228" s="43"/>
      <c r="S228" s="43"/>
      <c r="T228" s="43"/>
      <c r="U228" s="43"/>
      <c r="V228" s="43"/>
    </row>
    <row r="229" spans="1:22" ht="14">
      <c r="A229" s="43"/>
      <c r="B229" s="43"/>
      <c r="C229" s="43"/>
      <c r="D229" s="43"/>
      <c r="E229" s="43"/>
      <c r="F229" s="43"/>
      <c r="G229" s="43"/>
      <c r="H229" s="43"/>
      <c r="I229" s="43"/>
      <c r="J229" s="43"/>
      <c r="K229" s="43"/>
      <c r="L229" s="43"/>
      <c r="M229" s="43"/>
      <c r="N229" s="43"/>
      <c r="O229" s="43"/>
      <c r="P229" s="43"/>
      <c r="Q229" s="43"/>
      <c r="R229" s="43"/>
      <c r="S229" s="43"/>
      <c r="T229" s="43"/>
      <c r="U229" s="43"/>
      <c r="V229" s="43"/>
    </row>
    <row r="230" spans="1:22" ht="14">
      <c r="A230" s="43"/>
      <c r="B230" s="43"/>
      <c r="C230" s="43"/>
      <c r="D230" s="43"/>
      <c r="E230" s="43"/>
      <c r="F230" s="43"/>
      <c r="G230" s="43"/>
      <c r="H230" s="43"/>
      <c r="I230" s="43"/>
      <c r="J230" s="43"/>
      <c r="K230" s="43"/>
      <c r="L230" s="43"/>
      <c r="M230" s="43"/>
      <c r="N230" s="43"/>
      <c r="O230" s="43"/>
      <c r="P230" s="43"/>
      <c r="Q230" s="43"/>
      <c r="R230" s="43"/>
      <c r="S230" s="43"/>
      <c r="T230" s="43"/>
      <c r="U230" s="43"/>
      <c r="V230" s="43"/>
    </row>
    <row r="231" spans="1:22" ht="14">
      <c r="A231" s="43"/>
      <c r="B231" s="43"/>
      <c r="C231" s="43"/>
      <c r="D231" s="43"/>
      <c r="E231" s="43"/>
      <c r="F231" s="43"/>
      <c r="G231" s="43"/>
      <c r="H231" s="43"/>
      <c r="I231" s="43"/>
      <c r="J231" s="43"/>
      <c r="K231" s="43"/>
      <c r="L231" s="43"/>
      <c r="M231" s="43"/>
      <c r="N231" s="43"/>
      <c r="O231" s="43"/>
      <c r="P231" s="43"/>
      <c r="Q231" s="43"/>
      <c r="R231" s="43"/>
      <c r="S231" s="43"/>
      <c r="T231" s="43"/>
      <c r="U231" s="43"/>
      <c r="V231" s="43"/>
    </row>
    <row r="232" spans="1:22" ht="14">
      <c r="A232" s="43"/>
      <c r="B232" s="43"/>
      <c r="C232" s="43"/>
      <c r="D232" s="43"/>
      <c r="E232" s="43"/>
      <c r="F232" s="43"/>
      <c r="G232" s="43"/>
      <c r="H232" s="43"/>
      <c r="I232" s="43"/>
      <c r="J232" s="43"/>
      <c r="K232" s="43"/>
      <c r="L232" s="43"/>
      <c r="M232" s="43"/>
      <c r="N232" s="43"/>
      <c r="O232" s="43"/>
      <c r="P232" s="43"/>
      <c r="Q232" s="43"/>
      <c r="R232" s="43"/>
      <c r="S232" s="43"/>
      <c r="T232" s="43"/>
      <c r="U232" s="43"/>
      <c r="V232" s="43"/>
    </row>
    <row r="233" spans="1:22" ht="14">
      <c r="A233" s="43"/>
      <c r="B233" s="43"/>
      <c r="C233" s="43"/>
      <c r="D233" s="43"/>
      <c r="E233" s="43"/>
      <c r="F233" s="43"/>
      <c r="G233" s="43"/>
      <c r="H233" s="43"/>
      <c r="I233" s="43"/>
      <c r="J233" s="43"/>
      <c r="K233" s="43"/>
      <c r="L233" s="43"/>
      <c r="M233" s="43"/>
      <c r="N233" s="43"/>
      <c r="O233" s="43"/>
      <c r="P233" s="43"/>
      <c r="Q233" s="43"/>
      <c r="R233" s="43"/>
      <c r="S233" s="43"/>
      <c r="T233" s="43"/>
      <c r="U233" s="43"/>
      <c r="V233" s="43"/>
    </row>
    <row r="234" spans="1:22" ht="14">
      <c r="A234" s="43"/>
      <c r="B234" s="43"/>
      <c r="C234" s="43"/>
      <c r="D234" s="43"/>
      <c r="E234" s="43"/>
      <c r="F234" s="43"/>
      <c r="G234" s="43"/>
      <c r="H234" s="43"/>
      <c r="I234" s="43"/>
      <c r="J234" s="43"/>
      <c r="K234" s="43"/>
      <c r="L234" s="43"/>
      <c r="M234" s="43"/>
      <c r="N234" s="43"/>
      <c r="O234" s="43"/>
      <c r="P234" s="43"/>
      <c r="Q234" s="43"/>
      <c r="R234" s="43"/>
      <c r="S234" s="43"/>
      <c r="T234" s="43"/>
      <c r="U234" s="43"/>
      <c r="V234" s="43"/>
    </row>
    <row r="235" spans="1:22" ht="14">
      <c r="A235" s="43"/>
      <c r="B235" s="43"/>
      <c r="C235" s="43"/>
      <c r="D235" s="43"/>
      <c r="E235" s="43"/>
      <c r="F235" s="43"/>
      <c r="G235" s="43"/>
      <c r="H235" s="43"/>
      <c r="I235" s="43"/>
      <c r="J235" s="43"/>
      <c r="K235" s="43"/>
      <c r="L235" s="43"/>
      <c r="M235" s="43"/>
      <c r="N235" s="43"/>
      <c r="O235" s="43"/>
      <c r="P235" s="43"/>
      <c r="Q235" s="43"/>
      <c r="R235" s="43"/>
      <c r="S235" s="43"/>
      <c r="T235" s="43"/>
      <c r="U235" s="43"/>
      <c r="V235" s="43"/>
    </row>
    <row r="236" spans="1:22" ht="14">
      <c r="A236" s="43"/>
      <c r="B236" s="43"/>
      <c r="C236" s="43"/>
      <c r="D236" s="43"/>
      <c r="E236" s="43"/>
      <c r="F236" s="43"/>
      <c r="G236" s="43"/>
      <c r="H236" s="43"/>
      <c r="I236" s="43"/>
      <c r="J236" s="43"/>
      <c r="K236" s="43"/>
      <c r="L236" s="43"/>
      <c r="M236" s="43"/>
      <c r="N236" s="43"/>
      <c r="O236" s="43"/>
      <c r="P236" s="43"/>
      <c r="Q236" s="43"/>
      <c r="R236" s="43"/>
      <c r="S236" s="43"/>
      <c r="T236" s="43"/>
      <c r="U236" s="43"/>
      <c r="V236" s="43"/>
    </row>
    <row r="237" spans="1:22" ht="14">
      <c r="A237" s="43"/>
      <c r="B237" s="43"/>
      <c r="C237" s="43"/>
      <c r="D237" s="43"/>
      <c r="E237" s="43"/>
      <c r="F237" s="43"/>
      <c r="G237" s="43"/>
      <c r="H237" s="43"/>
      <c r="I237" s="43"/>
      <c r="J237" s="43"/>
      <c r="K237" s="43"/>
      <c r="L237" s="43"/>
      <c r="M237" s="43"/>
      <c r="N237" s="43"/>
      <c r="O237" s="43"/>
      <c r="P237" s="43"/>
      <c r="Q237" s="43"/>
      <c r="R237" s="43"/>
      <c r="S237" s="43"/>
      <c r="T237" s="43"/>
      <c r="U237" s="43"/>
      <c r="V237" s="43"/>
    </row>
    <row r="238" spans="1:22" ht="14">
      <c r="A238" s="43"/>
      <c r="B238" s="43"/>
      <c r="C238" s="43"/>
      <c r="D238" s="43"/>
      <c r="E238" s="43"/>
      <c r="F238" s="43"/>
      <c r="G238" s="43"/>
      <c r="H238" s="43"/>
      <c r="I238" s="43"/>
      <c r="J238" s="43"/>
      <c r="K238" s="43"/>
      <c r="L238" s="43"/>
      <c r="M238" s="43"/>
      <c r="N238" s="43"/>
      <c r="O238" s="43"/>
      <c r="P238" s="43"/>
      <c r="Q238" s="43"/>
      <c r="R238" s="43"/>
      <c r="S238" s="43"/>
      <c r="T238" s="43"/>
      <c r="U238" s="43"/>
      <c r="V238" s="43"/>
    </row>
    <row r="239" spans="1:22" ht="14">
      <c r="A239" s="43"/>
      <c r="B239" s="43"/>
      <c r="C239" s="43"/>
      <c r="D239" s="43"/>
      <c r="E239" s="43"/>
      <c r="F239" s="43"/>
      <c r="G239" s="43"/>
      <c r="H239" s="43"/>
      <c r="I239" s="43"/>
      <c r="J239" s="43"/>
      <c r="K239" s="43"/>
      <c r="L239" s="43"/>
      <c r="M239" s="43"/>
      <c r="N239" s="43"/>
      <c r="O239" s="43"/>
      <c r="P239" s="43"/>
      <c r="Q239" s="43"/>
      <c r="R239" s="43"/>
      <c r="S239" s="43"/>
      <c r="T239" s="43"/>
      <c r="U239" s="43"/>
      <c r="V239" s="43"/>
    </row>
    <row r="240" spans="1:22" ht="14">
      <c r="A240" s="43"/>
      <c r="B240" s="43"/>
      <c r="C240" s="43"/>
      <c r="D240" s="43"/>
      <c r="E240" s="43"/>
      <c r="F240" s="43"/>
      <c r="G240" s="43"/>
      <c r="H240" s="43"/>
      <c r="I240" s="43"/>
      <c r="J240" s="43"/>
      <c r="K240" s="43"/>
      <c r="L240" s="43"/>
      <c r="M240" s="43"/>
      <c r="N240" s="43"/>
      <c r="O240" s="43"/>
      <c r="P240" s="43"/>
      <c r="Q240" s="43"/>
      <c r="R240" s="43"/>
      <c r="S240" s="43"/>
      <c r="T240" s="43"/>
      <c r="U240" s="43"/>
      <c r="V240" s="43"/>
    </row>
    <row r="241" spans="1:22" ht="14">
      <c r="A241" s="43"/>
      <c r="B241" s="43"/>
      <c r="C241" s="43"/>
      <c r="D241" s="43"/>
      <c r="E241" s="43"/>
      <c r="F241" s="43"/>
      <c r="G241" s="43"/>
      <c r="H241" s="43"/>
      <c r="I241" s="43"/>
      <c r="J241" s="43"/>
      <c r="K241" s="43"/>
      <c r="L241" s="43"/>
      <c r="M241" s="43"/>
      <c r="N241" s="43"/>
      <c r="O241" s="43"/>
      <c r="P241" s="43"/>
      <c r="Q241" s="43"/>
      <c r="R241" s="43"/>
      <c r="S241" s="43"/>
      <c r="T241" s="43"/>
      <c r="U241" s="43"/>
      <c r="V241" s="43"/>
    </row>
    <row r="242" spans="1:22" ht="14">
      <c r="A242" s="43"/>
      <c r="B242" s="43"/>
      <c r="C242" s="43"/>
      <c r="D242" s="43"/>
      <c r="E242" s="43"/>
      <c r="F242" s="43"/>
      <c r="G242" s="43"/>
      <c r="H242" s="43"/>
      <c r="I242" s="43"/>
      <c r="J242" s="43"/>
      <c r="K242" s="43"/>
      <c r="L242" s="43"/>
      <c r="M242" s="43"/>
      <c r="N242" s="43"/>
      <c r="O242" s="43"/>
      <c r="P242" s="43"/>
      <c r="Q242" s="43"/>
      <c r="R242" s="43"/>
      <c r="S242" s="43"/>
      <c r="T242" s="43"/>
      <c r="U242" s="43"/>
      <c r="V242" s="43"/>
    </row>
    <row r="243" spans="1:22" ht="14">
      <c r="A243" s="43"/>
      <c r="B243" s="43"/>
      <c r="C243" s="43"/>
      <c r="D243" s="43"/>
      <c r="E243" s="43"/>
      <c r="F243" s="43"/>
      <c r="G243" s="43"/>
      <c r="H243" s="43"/>
      <c r="I243" s="43"/>
      <c r="J243" s="43"/>
      <c r="K243" s="43"/>
      <c r="L243" s="43"/>
      <c r="M243" s="43"/>
      <c r="N243" s="43"/>
      <c r="O243" s="43"/>
      <c r="P243" s="43"/>
      <c r="Q243" s="43"/>
      <c r="R243" s="43"/>
      <c r="S243" s="43"/>
      <c r="T243" s="43"/>
      <c r="U243" s="43"/>
      <c r="V243" s="43"/>
    </row>
    <row r="244" spans="1:22" ht="14">
      <c r="A244" s="43"/>
      <c r="B244" s="43"/>
      <c r="C244" s="43"/>
      <c r="D244" s="43"/>
      <c r="E244" s="43"/>
      <c r="F244" s="43"/>
      <c r="G244" s="43"/>
      <c r="H244" s="43"/>
      <c r="I244" s="43"/>
      <c r="J244" s="43"/>
      <c r="K244" s="43"/>
      <c r="L244" s="43"/>
      <c r="M244" s="43"/>
      <c r="N244" s="43"/>
      <c r="O244" s="43"/>
      <c r="P244" s="43"/>
      <c r="Q244" s="43"/>
      <c r="R244" s="43"/>
      <c r="S244" s="43"/>
      <c r="T244" s="43"/>
      <c r="U244" s="43"/>
      <c r="V244" s="43"/>
    </row>
    <row r="245" spans="1:22" ht="14">
      <c r="A245" s="43"/>
      <c r="B245" s="43"/>
      <c r="C245" s="43"/>
      <c r="D245" s="43"/>
      <c r="E245" s="43"/>
      <c r="F245" s="43"/>
      <c r="G245" s="43"/>
      <c r="H245" s="43"/>
      <c r="I245" s="43"/>
      <c r="J245" s="43"/>
      <c r="K245" s="43"/>
      <c r="L245" s="43"/>
      <c r="M245" s="43"/>
      <c r="N245" s="43"/>
      <c r="O245" s="43"/>
      <c r="P245" s="43"/>
      <c r="Q245" s="43"/>
      <c r="R245" s="43"/>
      <c r="S245" s="43"/>
      <c r="T245" s="43"/>
      <c r="U245" s="43"/>
      <c r="V245" s="43"/>
    </row>
    <row r="246" spans="1:22" ht="14">
      <c r="A246" s="43"/>
      <c r="B246" s="43"/>
      <c r="C246" s="43"/>
      <c r="D246" s="43"/>
      <c r="E246" s="43"/>
      <c r="F246" s="43"/>
      <c r="G246" s="43"/>
      <c r="H246" s="43"/>
      <c r="I246" s="43"/>
      <c r="J246" s="43"/>
      <c r="K246" s="43"/>
      <c r="L246" s="43"/>
      <c r="M246" s="43"/>
      <c r="N246" s="43"/>
      <c r="O246" s="43"/>
      <c r="P246" s="43"/>
      <c r="Q246" s="43"/>
      <c r="R246" s="43"/>
      <c r="S246" s="43"/>
      <c r="T246" s="43"/>
      <c r="U246" s="43"/>
      <c r="V246" s="43"/>
    </row>
    <row r="247" spans="1:22" ht="14">
      <c r="A247" s="43"/>
      <c r="B247" s="43"/>
      <c r="C247" s="43"/>
      <c r="D247" s="43"/>
      <c r="E247" s="43"/>
      <c r="F247" s="43"/>
      <c r="G247" s="43"/>
      <c r="H247" s="43"/>
      <c r="I247" s="43"/>
      <c r="J247" s="43"/>
      <c r="K247" s="43"/>
      <c r="L247" s="43"/>
      <c r="M247" s="43"/>
      <c r="N247" s="43"/>
      <c r="O247" s="43"/>
      <c r="P247" s="43"/>
      <c r="Q247" s="43"/>
      <c r="R247" s="43"/>
      <c r="S247" s="43"/>
      <c r="T247" s="43"/>
      <c r="U247" s="43"/>
      <c r="V247" s="43"/>
    </row>
    <row r="248" spans="1:22" ht="14">
      <c r="A248" s="43"/>
      <c r="B248" s="43"/>
      <c r="C248" s="43"/>
      <c r="D248" s="43"/>
      <c r="E248" s="43"/>
      <c r="F248" s="43"/>
      <c r="G248" s="43"/>
      <c r="H248" s="43"/>
      <c r="I248" s="43"/>
      <c r="J248" s="43"/>
      <c r="K248" s="43"/>
      <c r="L248" s="43"/>
      <c r="M248" s="43"/>
      <c r="N248" s="43"/>
      <c r="O248" s="43"/>
      <c r="P248" s="43"/>
      <c r="Q248" s="43"/>
      <c r="R248" s="43"/>
      <c r="S248" s="43"/>
      <c r="T248" s="43"/>
      <c r="U248" s="43"/>
      <c r="V248" s="43"/>
    </row>
    <row r="249" spans="1:22" ht="14">
      <c r="A249" s="43"/>
      <c r="B249" s="43"/>
      <c r="C249" s="43"/>
      <c r="D249" s="43"/>
      <c r="E249" s="43"/>
      <c r="F249" s="43"/>
      <c r="G249" s="43"/>
      <c r="H249" s="43"/>
      <c r="I249" s="43"/>
      <c r="J249" s="43"/>
      <c r="K249" s="43"/>
      <c r="L249" s="43"/>
      <c r="M249" s="43"/>
      <c r="N249" s="43"/>
      <c r="O249" s="43"/>
      <c r="P249" s="43"/>
      <c r="Q249" s="43"/>
      <c r="R249" s="43"/>
      <c r="S249" s="43"/>
      <c r="T249" s="43"/>
      <c r="U249" s="43"/>
      <c r="V249" s="43"/>
    </row>
    <row r="250" spans="1:22" ht="14">
      <c r="A250" s="43"/>
      <c r="B250" s="43"/>
      <c r="C250" s="43"/>
      <c r="D250" s="43"/>
      <c r="E250" s="43"/>
      <c r="F250" s="43"/>
      <c r="G250" s="43"/>
      <c r="H250" s="43"/>
      <c r="I250" s="43"/>
      <c r="J250" s="43"/>
      <c r="K250" s="43"/>
      <c r="L250" s="43"/>
      <c r="M250" s="43"/>
      <c r="N250" s="43"/>
      <c r="O250" s="43"/>
      <c r="P250" s="43"/>
      <c r="Q250" s="43"/>
      <c r="R250" s="43"/>
      <c r="S250" s="43"/>
      <c r="T250" s="43"/>
      <c r="U250" s="43"/>
      <c r="V250" s="43"/>
    </row>
    <row r="251" spans="1:22" ht="14">
      <c r="A251" s="43"/>
      <c r="B251" s="43"/>
      <c r="C251" s="43"/>
      <c r="D251" s="43"/>
      <c r="E251" s="43"/>
      <c r="F251" s="43"/>
      <c r="G251" s="43"/>
      <c r="H251" s="43"/>
      <c r="I251" s="43"/>
      <c r="J251" s="43"/>
      <c r="K251" s="43"/>
      <c r="L251" s="43"/>
      <c r="M251" s="43"/>
      <c r="N251" s="43"/>
      <c r="O251" s="43"/>
      <c r="P251" s="43"/>
      <c r="Q251" s="43"/>
      <c r="R251" s="43"/>
      <c r="S251" s="43"/>
      <c r="T251" s="43"/>
      <c r="U251" s="43"/>
      <c r="V251" s="43"/>
    </row>
    <row r="252" spans="1:22" ht="14">
      <c r="A252" s="43"/>
      <c r="B252" s="43"/>
      <c r="C252" s="43"/>
      <c r="D252" s="43"/>
      <c r="E252" s="43"/>
      <c r="F252" s="43"/>
      <c r="G252" s="43"/>
      <c r="H252" s="43"/>
      <c r="I252" s="43"/>
      <c r="J252" s="43"/>
      <c r="K252" s="43"/>
      <c r="L252" s="43"/>
      <c r="M252" s="43"/>
      <c r="N252" s="43"/>
      <c r="O252" s="43"/>
      <c r="P252" s="43"/>
      <c r="Q252" s="43"/>
      <c r="R252" s="43"/>
      <c r="S252" s="43"/>
      <c r="T252" s="43"/>
      <c r="U252" s="43"/>
      <c r="V252" s="43"/>
    </row>
    <row r="253" spans="1:22" ht="14">
      <c r="A253" s="43"/>
      <c r="B253" s="43"/>
      <c r="C253" s="43"/>
      <c r="D253" s="43"/>
      <c r="E253" s="43"/>
      <c r="F253" s="43"/>
      <c r="G253" s="43"/>
      <c r="H253" s="43"/>
      <c r="I253" s="43"/>
      <c r="J253" s="43"/>
      <c r="K253" s="43"/>
      <c r="L253" s="43"/>
      <c r="M253" s="43"/>
      <c r="N253" s="43"/>
      <c r="O253" s="43"/>
      <c r="P253" s="43"/>
      <c r="Q253" s="43"/>
      <c r="R253" s="43"/>
      <c r="S253" s="43"/>
      <c r="T253" s="43"/>
      <c r="U253" s="43"/>
      <c r="V253" s="43"/>
    </row>
    <row r="254" spans="1:22" ht="14">
      <c r="A254" s="43"/>
      <c r="B254" s="43"/>
      <c r="C254" s="43"/>
      <c r="D254" s="43"/>
      <c r="E254" s="43"/>
      <c r="F254" s="43"/>
      <c r="G254" s="43"/>
      <c r="H254" s="43"/>
      <c r="I254" s="43"/>
      <c r="J254" s="43"/>
      <c r="K254" s="43"/>
      <c r="L254" s="43"/>
      <c r="M254" s="43"/>
      <c r="N254" s="43"/>
      <c r="O254" s="43"/>
      <c r="P254" s="43"/>
      <c r="Q254" s="43"/>
      <c r="R254" s="43"/>
      <c r="S254" s="43"/>
      <c r="T254" s="43"/>
      <c r="U254" s="43"/>
      <c r="V254" s="43"/>
    </row>
    <row r="255" spans="1:22" ht="14">
      <c r="A255" s="43"/>
      <c r="B255" s="43"/>
      <c r="C255" s="43"/>
      <c r="D255" s="43"/>
      <c r="E255" s="43"/>
      <c r="F255" s="43"/>
      <c r="G255" s="43"/>
      <c r="H255" s="43"/>
      <c r="I255" s="43"/>
      <c r="J255" s="43"/>
      <c r="K255" s="43"/>
      <c r="L255" s="43"/>
      <c r="M255" s="43"/>
      <c r="N255" s="43"/>
      <c r="O255" s="43"/>
      <c r="P255" s="43"/>
      <c r="Q255" s="43"/>
      <c r="R255" s="43"/>
      <c r="S255" s="43"/>
      <c r="T255" s="43"/>
      <c r="U255" s="43"/>
      <c r="V255" s="43"/>
    </row>
    <row r="256" spans="1:22" ht="14">
      <c r="A256" s="43"/>
      <c r="B256" s="43"/>
      <c r="C256" s="43"/>
      <c r="D256" s="43"/>
      <c r="E256" s="43"/>
      <c r="F256" s="43"/>
      <c r="G256" s="43"/>
      <c r="H256" s="43"/>
      <c r="I256" s="43"/>
      <c r="J256" s="43"/>
      <c r="K256" s="43"/>
      <c r="L256" s="43"/>
      <c r="M256" s="43"/>
      <c r="N256" s="43"/>
      <c r="O256" s="43"/>
      <c r="P256" s="43"/>
      <c r="Q256" s="43"/>
      <c r="R256" s="43"/>
      <c r="S256" s="43"/>
      <c r="T256" s="43"/>
      <c r="U256" s="43"/>
      <c r="V256" s="43"/>
    </row>
    <row r="257" spans="1:22" ht="14">
      <c r="A257" s="43"/>
      <c r="B257" s="43"/>
      <c r="C257" s="43"/>
      <c r="D257" s="43"/>
      <c r="E257" s="43"/>
      <c r="F257" s="43"/>
      <c r="G257" s="43"/>
      <c r="H257" s="43"/>
      <c r="I257" s="43"/>
      <c r="J257" s="43"/>
      <c r="K257" s="43"/>
      <c r="L257" s="43"/>
      <c r="M257" s="43"/>
      <c r="N257" s="43"/>
      <c r="O257" s="43"/>
      <c r="P257" s="43"/>
      <c r="Q257" s="43"/>
      <c r="R257" s="43"/>
      <c r="S257" s="43"/>
      <c r="T257" s="43"/>
      <c r="U257" s="43"/>
      <c r="V257" s="43"/>
    </row>
    <row r="258" spans="1:22" ht="14">
      <c r="A258" s="43"/>
      <c r="B258" s="43"/>
      <c r="C258" s="43"/>
      <c r="D258" s="43"/>
      <c r="E258" s="43"/>
      <c r="F258" s="43"/>
      <c r="G258" s="43"/>
      <c r="H258" s="43"/>
      <c r="I258" s="43"/>
      <c r="J258" s="43"/>
      <c r="K258" s="43"/>
      <c r="L258" s="43"/>
      <c r="M258" s="43"/>
      <c r="N258" s="43"/>
      <c r="O258" s="43"/>
      <c r="P258" s="43"/>
      <c r="Q258" s="43"/>
      <c r="R258" s="43"/>
      <c r="S258" s="43"/>
      <c r="T258" s="43"/>
      <c r="U258" s="43"/>
      <c r="V258" s="43"/>
    </row>
    <row r="259" spans="1:22" ht="14">
      <c r="A259" s="43"/>
      <c r="B259" s="43"/>
      <c r="C259" s="43"/>
      <c r="D259" s="43"/>
      <c r="E259" s="43"/>
      <c r="F259" s="43"/>
      <c r="G259" s="43"/>
      <c r="H259" s="43"/>
      <c r="I259" s="43"/>
      <c r="J259" s="43"/>
      <c r="K259" s="43"/>
      <c r="L259" s="43"/>
      <c r="M259" s="43"/>
      <c r="N259" s="43"/>
      <c r="O259" s="43"/>
      <c r="P259" s="43"/>
      <c r="Q259" s="43"/>
      <c r="R259" s="43"/>
      <c r="S259" s="43"/>
      <c r="T259" s="43"/>
      <c r="U259" s="43"/>
      <c r="V259" s="43"/>
    </row>
    <row r="260" spans="1:22" ht="14">
      <c r="A260" s="43"/>
      <c r="B260" s="43"/>
      <c r="C260" s="43"/>
      <c r="D260" s="43"/>
      <c r="E260" s="43"/>
      <c r="F260" s="43"/>
      <c r="G260" s="43"/>
      <c r="H260" s="43"/>
      <c r="I260" s="43"/>
      <c r="J260" s="43"/>
      <c r="K260" s="43"/>
      <c r="L260" s="43"/>
      <c r="M260" s="43"/>
      <c r="N260" s="43"/>
      <c r="O260" s="43"/>
      <c r="P260" s="43"/>
      <c r="Q260" s="43"/>
      <c r="R260" s="43"/>
      <c r="S260" s="43"/>
      <c r="T260" s="43"/>
      <c r="U260" s="43"/>
      <c r="V260" s="43"/>
    </row>
    <row r="261" spans="1:22" ht="14">
      <c r="A261" s="43"/>
      <c r="B261" s="43"/>
      <c r="C261" s="43"/>
      <c r="D261" s="43"/>
      <c r="E261" s="43"/>
      <c r="F261" s="43"/>
      <c r="G261" s="43"/>
      <c r="H261" s="43"/>
      <c r="I261" s="43"/>
      <c r="J261" s="43"/>
      <c r="K261" s="43"/>
      <c r="L261" s="43"/>
      <c r="M261" s="43"/>
      <c r="N261" s="43"/>
      <c r="O261" s="43"/>
      <c r="P261" s="43"/>
      <c r="Q261" s="43"/>
      <c r="R261" s="43"/>
      <c r="S261" s="43"/>
      <c r="T261" s="43"/>
      <c r="U261" s="43"/>
      <c r="V261" s="43"/>
    </row>
    <row r="262" spans="1:22" ht="14">
      <c r="A262" s="43"/>
      <c r="B262" s="43"/>
      <c r="C262" s="43"/>
      <c r="D262" s="43"/>
      <c r="E262" s="43"/>
      <c r="F262" s="43"/>
      <c r="G262" s="43"/>
      <c r="H262" s="43"/>
      <c r="I262" s="43"/>
      <c r="J262" s="43"/>
      <c r="K262" s="43"/>
      <c r="L262" s="43"/>
      <c r="M262" s="43"/>
      <c r="N262" s="43"/>
      <c r="O262" s="43"/>
      <c r="P262" s="43"/>
      <c r="Q262" s="43"/>
      <c r="R262" s="43"/>
      <c r="S262" s="43"/>
      <c r="T262" s="43"/>
      <c r="U262" s="43"/>
      <c r="V262" s="43"/>
    </row>
    <row r="263" spans="1:22" ht="14">
      <c r="A263" s="43"/>
      <c r="B263" s="43"/>
      <c r="C263" s="43"/>
      <c r="D263" s="43"/>
      <c r="E263" s="43"/>
      <c r="F263" s="43"/>
      <c r="G263" s="43"/>
      <c r="H263" s="43"/>
      <c r="I263" s="43"/>
      <c r="J263" s="43"/>
      <c r="K263" s="43"/>
      <c r="L263" s="43"/>
      <c r="M263" s="43"/>
      <c r="N263" s="43"/>
      <c r="O263" s="43"/>
      <c r="P263" s="43"/>
      <c r="Q263" s="43"/>
      <c r="R263" s="43"/>
      <c r="S263" s="43"/>
      <c r="T263" s="43"/>
      <c r="U263" s="43"/>
      <c r="V263" s="43"/>
    </row>
    <row r="264" spans="1:22" ht="14">
      <c r="A264" s="43"/>
      <c r="B264" s="43"/>
      <c r="C264" s="43"/>
      <c r="D264" s="43"/>
      <c r="E264" s="43"/>
      <c r="F264" s="43"/>
      <c r="G264" s="43"/>
      <c r="H264" s="43"/>
      <c r="I264" s="43"/>
      <c r="J264" s="43"/>
      <c r="K264" s="43"/>
      <c r="L264" s="43"/>
      <c r="M264" s="43"/>
      <c r="N264" s="43"/>
      <c r="O264" s="43"/>
      <c r="P264" s="43"/>
      <c r="Q264" s="43"/>
      <c r="R264" s="43"/>
      <c r="S264" s="43"/>
      <c r="T264" s="43"/>
      <c r="U264" s="43"/>
      <c r="V264" s="43"/>
    </row>
    <row r="265" spans="1:22" ht="14">
      <c r="A265" s="43"/>
      <c r="B265" s="43"/>
      <c r="C265" s="43"/>
      <c r="D265" s="43"/>
      <c r="E265" s="43"/>
      <c r="F265" s="43"/>
      <c r="G265" s="43"/>
      <c r="H265" s="43"/>
      <c r="I265" s="43"/>
      <c r="J265" s="43"/>
      <c r="K265" s="43"/>
      <c r="L265" s="43"/>
      <c r="M265" s="43"/>
      <c r="N265" s="43"/>
      <c r="O265" s="43"/>
      <c r="P265" s="43"/>
      <c r="Q265" s="43"/>
      <c r="R265" s="43"/>
      <c r="S265" s="43"/>
      <c r="T265" s="43"/>
      <c r="U265" s="43"/>
      <c r="V265" s="43"/>
    </row>
    <row r="266" spans="1:22" ht="14">
      <c r="A266" s="43"/>
      <c r="B266" s="43"/>
      <c r="C266" s="43"/>
      <c r="D266" s="43"/>
      <c r="E266" s="43"/>
      <c r="F266" s="43"/>
      <c r="G266" s="43"/>
      <c r="H266" s="43"/>
      <c r="I266" s="43"/>
      <c r="J266" s="43"/>
      <c r="K266" s="43"/>
      <c r="L266" s="43"/>
      <c r="M266" s="43"/>
      <c r="N266" s="43"/>
      <c r="O266" s="43"/>
      <c r="P266" s="43"/>
      <c r="Q266" s="43"/>
      <c r="R266" s="43"/>
      <c r="S266" s="43"/>
      <c r="T266" s="43"/>
      <c r="U266" s="43"/>
      <c r="V266" s="43"/>
    </row>
    <row r="267" spans="1:22" ht="14">
      <c r="A267" s="43"/>
      <c r="B267" s="43"/>
      <c r="C267" s="43"/>
      <c r="D267" s="43"/>
      <c r="E267" s="43"/>
      <c r="F267" s="43"/>
      <c r="G267" s="43"/>
      <c r="H267" s="43"/>
      <c r="I267" s="43"/>
      <c r="J267" s="43"/>
      <c r="K267" s="43"/>
      <c r="L267" s="43"/>
      <c r="M267" s="43"/>
      <c r="N267" s="43"/>
      <c r="O267" s="43"/>
      <c r="P267" s="43"/>
      <c r="Q267" s="43"/>
      <c r="R267" s="43"/>
      <c r="S267" s="43"/>
      <c r="T267" s="43"/>
      <c r="U267" s="43"/>
      <c r="V267" s="43"/>
    </row>
    <row r="268" spans="1:22" ht="14">
      <c r="A268" s="43"/>
      <c r="B268" s="43"/>
      <c r="C268" s="43"/>
      <c r="D268" s="43"/>
      <c r="E268" s="43"/>
      <c r="F268" s="43"/>
      <c r="G268" s="43"/>
      <c r="H268" s="43"/>
      <c r="I268" s="43"/>
      <c r="J268" s="43"/>
      <c r="K268" s="43"/>
      <c r="L268" s="43"/>
      <c r="M268" s="43"/>
      <c r="N268" s="43"/>
      <c r="O268" s="43"/>
      <c r="P268" s="43"/>
      <c r="Q268" s="43"/>
      <c r="R268" s="43"/>
      <c r="S268" s="43"/>
      <c r="T268" s="43"/>
      <c r="U268" s="43"/>
      <c r="V268" s="43"/>
    </row>
    <row r="269" spans="1:22" ht="14">
      <c r="A269" s="43"/>
      <c r="B269" s="43"/>
      <c r="C269" s="43"/>
      <c r="D269" s="43"/>
      <c r="E269" s="43"/>
      <c r="F269" s="43"/>
      <c r="G269" s="43"/>
      <c r="H269" s="43"/>
      <c r="I269" s="43"/>
      <c r="J269" s="43"/>
      <c r="K269" s="43"/>
      <c r="L269" s="43"/>
      <c r="M269" s="43"/>
      <c r="N269" s="43"/>
      <c r="O269" s="43"/>
      <c r="P269" s="43"/>
      <c r="Q269" s="43"/>
      <c r="R269" s="43"/>
      <c r="S269" s="43"/>
      <c r="T269" s="43"/>
      <c r="U269" s="43"/>
      <c r="V269" s="43"/>
    </row>
    <row r="270" spans="1:22" ht="14">
      <c r="A270" s="43"/>
      <c r="B270" s="43"/>
      <c r="C270" s="43"/>
      <c r="D270" s="43"/>
      <c r="E270" s="43"/>
      <c r="F270" s="43"/>
      <c r="G270" s="43"/>
      <c r="H270" s="43"/>
      <c r="I270" s="43"/>
      <c r="J270" s="43"/>
      <c r="K270" s="43"/>
      <c r="L270" s="43"/>
      <c r="M270" s="43"/>
      <c r="N270" s="43"/>
      <c r="O270" s="43"/>
      <c r="P270" s="43"/>
      <c r="Q270" s="43"/>
      <c r="R270" s="43"/>
      <c r="S270" s="43"/>
      <c r="T270" s="43"/>
      <c r="U270" s="43"/>
      <c r="V270" s="43"/>
    </row>
    <row r="271" spans="1:22" ht="14">
      <c r="A271" s="43"/>
      <c r="B271" s="43"/>
      <c r="C271" s="43"/>
      <c r="D271" s="43"/>
      <c r="E271" s="43"/>
      <c r="F271" s="43"/>
      <c r="G271" s="43"/>
      <c r="H271" s="43"/>
      <c r="I271" s="43"/>
      <c r="J271" s="43"/>
      <c r="K271" s="43"/>
      <c r="L271" s="43"/>
      <c r="M271" s="43"/>
      <c r="N271" s="43"/>
      <c r="O271" s="43"/>
      <c r="P271" s="43"/>
      <c r="Q271" s="43"/>
      <c r="R271" s="43"/>
      <c r="S271" s="43"/>
      <c r="T271" s="43"/>
      <c r="U271" s="43"/>
      <c r="V271" s="43"/>
    </row>
    <row r="272" spans="1:22" ht="14">
      <c r="A272" s="43"/>
      <c r="B272" s="43"/>
      <c r="C272" s="43"/>
      <c r="D272" s="43"/>
      <c r="E272" s="43"/>
      <c r="F272" s="43"/>
      <c r="G272" s="43"/>
      <c r="H272" s="43"/>
      <c r="I272" s="43"/>
      <c r="J272" s="43"/>
      <c r="K272" s="43"/>
      <c r="L272" s="43"/>
      <c r="M272" s="43"/>
      <c r="N272" s="43"/>
      <c r="O272" s="43"/>
      <c r="P272" s="43"/>
      <c r="Q272" s="43"/>
      <c r="R272" s="43"/>
      <c r="S272" s="43"/>
      <c r="T272" s="43"/>
      <c r="U272" s="43"/>
      <c r="V272" s="43"/>
    </row>
    <row r="273" spans="1:22" ht="14">
      <c r="A273" s="43"/>
      <c r="B273" s="43"/>
      <c r="C273" s="43"/>
      <c r="D273" s="43"/>
      <c r="E273" s="43"/>
      <c r="F273" s="43"/>
      <c r="G273" s="43"/>
      <c r="H273" s="43"/>
      <c r="I273" s="43"/>
      <c r="J273" s="43"/>
      <c r="K273" s="43"/>
      <c r="L273" s="43"/>
      <c r="M273" s="43"/>
      <c r="N273" s="43"/>
      <c r="O273" s="43"/>
      <c r="P273" s="43"/>
      <c r="Q273" s="43"/>
      <c r="R273" s="43"/>
      <c r="S273" s="43"/>
      <c r="T273" s="43"/>
      <c r="U273" s="43"/>
      <c r="V273" s="43"/>
    </row>
    <row r="274" spans="1:22" ht="14">
      <c r="A274" s="43"/>
      <c r="B274" s="43"/>
      <c r="C274" s="43"/>
      <c r="D274" s="43"/>
      <c r="E274" s="43"/>
      <c r="F274" s="43"/>
      <c r="G274" s="43"/>
      <c r="H274" s="43"/>
      <c r="I274" s="43"/>
      <c r="J274" s="43"/>
      <c r="K274" s="43"/>
      <c r="L274" s="43"/>
      <c r="M274" s="43"/>
      <c r="N274" s="43"/>
      <c r="O274" s="43"/>
      <c r="P274" s="43"/>
      <c r="Q274" s="43"/>
      <c r="R274" s="43"/>
      <c r="S274" s="43"/>
      <c r="T274" s="43"/>
      <c r="U274" s="43"/>
      <c r="V274" s="43"/>
    </row>
    <row r="275" spans="1:22" ht="14">
      <c r="A275" s="43"/>
      <c r="B275" s="43"/>
      <c r="C275" s="43"/>
      <c r="D275" s="43"/>
      <c r="E275" s="43"/>
      <c r="F275" s="43"/>
      <c r="G275" s="43"/>
      <c r="H275" s="43"/>
      <c r="I275" s="43"/>
      <c r="J275" s="43"/>
      <c r="K275" s="43"/>
      <c r="L275" s="43"/>
      <c r="M275" s="43"/>
      <c r="N275" s="43"/>
      <c r="O275" s="43"/>
      <c r="P275" s="43"/>
      <c r="Q275" s="43"/>
      <c r="R275" s="43"/>
      <c r="S275" s="43"/>
      <c r="T275" s="43"/>
      <c r="U275" s="43"/>
      <c r="V275" s="43"/>
    </row>
    <row r="276" spans="1:22" ht="14">
      <c r="A276" s="43"/>
      <c r="B276" s="43"/>
      <c r="C276" s="43"/>
      <c r="D276" s="43"/>
      <c r="E276" s="43"/>
      <c r="F276" s="43"/>
      <c r="G276" s="43"/>
      <c r="H276" s="43"/>
      <c r="I276" s="43"/>
      <c r="J276" s="43"/>
      <c r="K276" s="43"/>
      <c r="L276" s="43"/>
      <c r="M276" s="43"/>
      <c r="N276" s="43"/>
      <c r="O276" s="43"/>
      <c r="P276" s="43"/>
      <c r="Q276" s="43"/>
      <c r="R276" s="43"/>
      <c r="S276" s="43"/>
      <c r="T276" s="43"/>
      <c r="U276" s="43"/>
      <c r="V276" s="43"/>
    </row>
    <row r="277" spans="1:22" ht="14">
      <c r="A277" s="43"/>
      <c r="B277" s="43"/>
      <c r="C277" s="43"/>
      <c r="D277" s="43"/>
      <c r="E277" s="43"/>
      <c r="F277" s="43"/>
      <c r="G277" s="43"/>
      <c r="H277" s="43"/>
      <c r="I277" s="43"/>
      <c r="J277" s="43"/>
      <c r="K277" s="43"/>
      <c r="L277" s="43"/>
      <c r="M277" s="43"/>
      <c r="N277" s="43"/>
      <c r="O277" s="43"/>
      <c r="P277" s="43"/>
      <c r="Q277" s="43"/>
      <c r="R277" s="43"/>
      <c r="S277" s="43"/>
      <c r="T277" s="43"/>
      <c r="U277" s="43"/>
      <c r="V277" s="43"/>
    </row>
    <row r="278" spans="1:22" ht="14">
      <c r="A278" s="43"/>
      <c r="B278" s="43"/>
      <c r="C278" s="43"/>
      <c r="D278" s="43"/>
      <c r="E278" s="43"/>
      <c r="F278" s="43"/>
      <c r="G278" s="43"/>
      <c r="H278" s="43"/>
      <c r="I278" s="43"/>
      <c r="J278" s="43"/>
      <c r="K278" s="43"/>
      <c r="L278" s="43"/>
      <c r="M278" s="43"/>
      <c r="N278" s="43"/>
      <c r="O278" s="43"/>
      <c r="P278" s="43"/>
      <c r="Q278" s="43"/>
      <c r="R278" s="43"/>
      <c r="S278" s="43"/>
      <c r="T278" s="43"/>
      <c r="U278" s="43"/>
      <c r="V278" s="43"/>
    </row>
    <row r="279" spans="1:22" ht="14">
      <c r="A279" s="43"/>
      <c r="B279" s="43"/>
      <c r="C279" s="43"/>
      <c r="D279" s="43"/>
      <c r="E279" s="43"/>
      <c r="F279" s="43"/>
      <c r="G279" s="43"/>
      <c r="H279" s="43"/>
      <c r="I279" s="43"/>
      <c r="J279" s="43"/>
      <c r="K279" s="43"/>
      <c r="L279" s="43"/>
      <c r="M279" s="43"/>
      <c r="N279" s="43"/>
      <c r="O279" s="43"/>
      <c r="P279" s="43"/>
      <c r="Q279" s="43"/>
      <c r="R279" s="43"/>
      <c r="S279" s="43"/>
      <c r="T279" s="43"/>
      <c r="U279" s="43"/>
      <c r="V279" s="43"/>
    </row>
    <row r="280" spans="1:22" ht="14">
      <c r="A280" s="43"/>
      <c r="B280" s="43"/>
      <c r="C280" s="43"/>
      <c r="D280" s="43"/>
      <c r="E280" s="43"/>
      <c r="F280" s="43"/>
      <c r="G280" s="43"/>
      <c r="H280" s="43"/>
      <c r="I280" s="43"/>
      <c r="J280" s="43"/>
      <c r="K280" s="43"/>
      <c r="L280" s="43"/>
      <c r="M280" s="43"/>
      <c r="N280" s="43"/>
      <c r="O280" s="43"/>
      <c r="P280" s="43"/>
      <c r="Q280" s="43"/>
      <c r="R280" s="43"/>
      <c r="S280" s="43"/>
      <c r="T280" s="43"/>
      <c r="U280" s="43"/>
      <c r="V280" s="43"/>
    </row>
    <row r="281" spans="1:22" ht="14">
      <c r="A281" s="43"/>
      <c r="B281" s="43"/>
      <c r="C281" s="43"/>
      <c r="D281" s="43"/>
      <c r="E281" s="43"/>
      <c r="F281" s="43"/>
      <c r="G281" s="43"/>
      <c r="H281" s="43"/>
      <c r="I281" s="43"/>
      <c r="J281" s="43"/>
      <c r="K281" s="43"/>
      <c r="L281" s="43"/>
      <c r="M281" s="43"/>
      <c r="N281" s="43"/>
      <c r="O281" s="43"/>
      <c r="P281" s="43"/>
      <c r="Q281" s="43"/>
      <c r="R281" s="43"/>
      <c r="S281" s="43"/>
      <c r="T281" s="43"/>
      <c r="U281" s="43"/>
      <c r="V281" s="43"/>
    </row>
    <row r="282" spans="1:22" ht="14">
      <c r="A282" s="43"/>
      <c r="B282" s="43"/>
      <c r="C282" s="43"/>
      <c r="D282" s="43"/>
      <c r="E282" s="43"/>
      <c r="F282" s="43"/>
      <c r="G282" s="43"/>
      <c r="H282" s="43"/>
      <c r="I282" s="43"/>
      <c r="J282" s="43"/>
      <c r="K282" s="43"/>
      <c r="L282" s="43"/>
      <c r="M282" s="43"/>
      <c r="N282" s="43"/>
      <c r="O282" s="43"/>
      <c r="P282" s="43"/>
      <c r="Q282" s="43"/>
      <c r="R282" s="43"/>
      <c r="S282" s="43"/>
      <c r="T282" s="43"/>
      <c r="U282" s="43"/>
      <c r="V282" s="43"/>
    </row>
    <row r="283" spans="1:22" ht="14">
      <c r="A283" s="43"/>
      <c r="B283" s="43"/>
      <c r="C283" s="43"/>
      <c r="D283" s="43"/>
      <c r="E283" s="43"/>
      <c r="F283" s="43"/>
      <c r="G283" s="43"/>
      <c r="H283" s="43"/>
      <c r="I283" s="43"/>
      <c r="J283" s="43"/>
      <c r="K283" s="43"/>
      <c r="L283" s="43"/>
      <c r="M283" s="43"/>
      <c r="N283" s="43"/>
      <c r="O283" s="43"/>
      <c r="P283" s="43"/>
      <c r="Q283" s="43"/>
      <c r="R283" s="43"/>
      <c r="S283" s="43"/>
      <c r="T283" s="43"/>
      <c r="U283" s="43"/>
      <c r="V283" s="43"/>
    </row>
    <row r="284" spans="1:22" ht="14">
      <c r="A284" s="43"/>
      <c r="B284" s="43"/>
      <c r="C284" s="43"/>
      <c r="D284" s="43"/>
      <c r="E284" s="43"/>
      <c r="F284" s="43"/>
      <c r="G284" s="43"/>
      <c r="H284" s="43"/>
      <c r="I284" s="43"/>
      <c r="J284" s="43"/>
      <c r="K284" s="43"/>
      <c r="L284" s="43"/>
      <c r="M284" s="43"/>
      <c r="N284" s="43"/>
      <c r="O284" s="43"/>
      <c r="P284" s="43"/>
      <c r="Q284" s="43"/>
      <c r="R284" s="43"/>
      <c r="S284" s="43"/>
      <c r="T284" s="43"/>
      <c r="U284" s="43"/>
      <c r="V284" s="43"/>
    </row>
    <row r="285" spans="1:22" ht="14">
      <c r="A285" s="43"/>
      <c r="B285" s="43"/>
      <c r="C285" s="43"/>
      <c r="D285" s="43"/>
      <c r="E285" s="43"/>
      <c r="F285" s="43"/>
      <c r="G285" s="43"/>
      <c r="H285" s="43"/>
      <c r="I285" s="43"/>
      <c r="J285" s="43"/>
      <c r="K285" s="43"/>
      <c r="L285" s="43"/>
      <c r="M285" s="43"/>
      <c r="N285" s="43"/>
      <c r="O285" s="43"/>
      <c r="P285" s="43"/>
      <c r="Q285" s="43"/>
      <c r="R285" s="43"/>
      <c r="S285" s="43"/>
      <c r="T285" s="43"/>
      <c r="U285" s="43"/>
      <c r="V285" s="43"/>
    </row>
    <row r="286" spans="1:22" ht="14">
      <c r="A286" s="43"/>
      <c r="B286" s="43"/>
      <c r="C286" s="43"/>
      <c r="D286" s="43"/>
      <c r="E286" s="43"/>
      <c r="F286" s="43"/>
      <c r="G286" s="43"/>
      <c r="H286" s="43"/>
      <c r="I286" s="43"/>
      <c r="J286" s="43"/>
      <c r="K286" s="43"/>
      <c r="L286" s="43"/>
      <c r="M286" s="43"/>
      <c r="N286" s="43"/>
      <c r="O286" s="43"/>
      <c r="P286" s="43"/>
      <c r="Q286" s="43"/>
      <c r="R286" s="43"/>
      <c r="S286" s="43"/>
      <c r="T286" s="43"/>
      <c r="U286" s="43"/>
      <c r="V286" s="43"/>
    </row>
    <row r="287" spans="1:22" ht="14">
      <c r="A287" s="43"/>
      <c r="B287" s="43"/>
      <c r="C287" s="43"/>
      <c r="D287" s="43"/>
      <c r="E287" s="43"/>
      <c r="F287" s="43"/>
      <c r="G287" s="43"/>
      <c r="H287" s="43"/>
      <c r="I287" s="43"/>
      <c r="J287" s="43"/>
      <c r="K287" s="43"/>
      <c r="L287" s="43"/>
      <c r="M287" s="43"/>
      <c r="N287" s="43"/>
      <c r="O287" s="43"/>
      <c r="P287" s="43"/>
      <c r="Q287" s="43"/>
      <c r="R287" s="43"/>
      <c r="S287" s="43"/>
      <c r="T287" s="43"/>
      <c r="U287" s="43"/>
      <c r="V287" s="43"/>
    </row>
    <row r="288" spans="1:22" ht="14">
      <c r="A288" s="43"/>
      <c r="B288" s="43"/>
      <c r="C288" s="43"/>
      <c r="D288" s="43"/>
      <c r="E288" s="43"/>
      <c r="F288" s="43"/>
      <c r="G288" s="43"/>
      <c r="H288" s="43"/>
      <c r="I288" s="43"/>
      <c r="J288" s="43"/>
      <c r="K288" s="43"/>
      <c r="L288" s="43"/>
      <c r="M288" s="43"/>
      <c r="N288" s="43"/>
      <c r="O288" s="43"/>
      <c r="P288" s="43"/>
      <c r="Q288" s="43"/>
      <c r="R288" s="43"/>
      <c r="S288" s="43"/>
      <c r="T288" s="43"/>
      <c r="U288" s="43"/>
      <c r="V288" s="43"/>
    </row>
    <row r="289" spans="1:22" ht="14">
      <c r="A289" s="43"/>
      <c r="B289" s="43"/>
      <c r="C289" s="43"/>
      <c r="D289" s="43"/>
      <c r="E289" s="43"/>
      <c r="F289" s="43"/>
      <c r="G289" s="43"/>
      <c r="H289" s="43"/>
      <c r="I289" s="43"/>
      <c r="J289" s="43"/>
      <c r="K289" s="43"/>
      <c r="L289" s="43"/>
      <c r="M289" s="43"/>
      <c r="N289" s="43"/>
      <c r="O289" s="43"/>
      <c r="P289" s="43"/>
      <c r="Q289" s="43"/>
      <c r="R289" s="43"/>
      <c r="S289" s="43"/>
      <c r="T289" s="43"/>
      <c r="U289" s="43"/>
      <c r="V289" s="43"/>
    </row>
    <row r="290" spans="1:22" ht="14">
      <c r="A290" s="43"/>
      <c r="B290" s="43"/>
      <c r="C290" s="43"/>
      <c r="D290" s="43"/>
      <c r="E290" s="43"/>
      <c r="F290" s="43"/>
      <c r="G290" s="43"/>
      <c r="H290" s="43"/>
      <c r="I290" s="43"/>
      <c r="J290" s="43"/>
      <c r="K290" s="43"/>
      <c r="L290" s="43"/>
      <c r="M290" s="43"/>
      <c r="N290" s="43"/>
      <c r="O290" s="43"/>
      <c r="P290" s="43"/>
      <c r="Q290" s="43"/>
      <c r="R290" s="43"/>
      <c r="S290" s="43"/>
      <c r="T290" s="43"/>
      <c r="U290" s="43"/>
      <c r="V290" s="43"/>
    </row>
    <row r="291" spans="1:22" ht="14">
      <c r="A291" s="43"/>
      <c r="B291" s="43"/>
      <c r="C291" s="43"/>
      <c r="D291" s="43"/>
      <c r="E291" s="43"/>
      <c r="F291" s="43"/>
      <c r="G291" s="43"/>
      <c r="H291" s="43"/>
      <c r="I291" s="43"/>
      <c r="J291" s="43"/>
      <c r="K291" s="43"/>
      <c r="L291" s="43"/>
      <c r="M291" s="43"/>
      <c r="N291" s="43"/>
      <c r="O291" s="43"/>
      <c r="P291" s="43"/>
      <c r="Q291" s="43"/>
      <c r="R291" s="43"/>
      <c r="S291" s="43"/>
      <c r="T291" s="43"/>
      <c r="U291" s="43"/>
      <c r="V291" s="43"/>
    </row>
    <row r="292" spans="1:22" ht="14">
      <c r="A292" s="43"/>
      <c r="B292" s="43"/>
      <c r="C292" s="43"/>
      <c r="D292" s="43"/>
      <c r="E292" s="43"/>
      <c r="F292" s="43"/>
      <c r="G292" s="43"/>
      <c r="H292" s="43"/>
      <c r="I292" s="43"/>
      <c r="J292" s="43"/>
      <c r="K292" s="43"/>
      <c r="L292" s="43"/>
      <c r="M292" s="43"/>
      <c r="N292" s="43"/>
      <c r="O292" s="43"/>
      <c r="P292" s="43"/>
      <c r="Q292" s="43"/>
      <c r="R292" s="43"/>
      <c r="S292" s="43"/>
      <c r="T292" s="43"/>
      <c r="U292" s="43"/>
      <c r="V292" s="43"/>
    </row>
    <row r="293" spans="1:22" ht="14">
      <c r="A293" s="43"/>
      <c r="B293" s="43"/>
      <c r="C293" s="43"/>
      <c r="D293" s="43"/>
      <c r="E293" s="43"/>
      <c r="F293" s="43"/>
      <c r="G293" s="43"/>
      <c r="H293" s="43"/>
      <c r="I293" s="43"/>
      <c r="J293" s="43"/>
      <c r="K293" s="43"/>
      <c r="L293" s="43"/>
      <c r="M293" s="43"/>
      <c r="N293" s="43"/>
      <c r="O293" s="43"/>
      <c r="P293" s="43"/>
      <c r="Q293" s="43"/>
      <c r="R293" s="43"/>
      <c r="S293" s="43"/>
      <c r="T293" s="43"/>
      <c r="U293" s="43"/>
      <c r="V293" s="43"/>
    </row>
    <row r="294" spans="1:22" ht="14">
      <c r="A294" s="43"/>
      <c r="B294" s="43"/>
      <c r="C294" s="43"/>
      <c r="D294" s="43"/>
      <c r="E294" s="43"/>
      <c r="F294" s="43"/>
      <c r="G294" s="43"/>
      <c r="H294" s="43"/>
      <c r="I294" s="43"/>
      <c r="J294" s="43"/>
      <c r="K294" s="43"/>
      <c r="L294" s="43"/>
      <c r="M294" s="43"/>
      <c r="N294" s="43"/>
      <c r="O294" s="43"/>
      <c r="P294" s="43"/>
      <c r="Q294" s="43"/>
      <c r="R294" s="43"/>
      <c r="S294" s="43"/>
      <c r="T294" s="43"/>
      <c r="U294" s="43"/>
      <c r="V294" s="43"/>
    </row>
    <row r="295" spans="1:22" ht="14">
      <c r="A295" s="43"/>
      <c r="B295" s="43"/>
      <c r="C295" s="43"/>
      <c r="D295" s="43"/>
      <c r="E295" s="43"/>
      <c r="F295" s="43"/>
      <c r="G295" s="43"/>
      <c r="H295" s="43"/>
      <c r="I295" s="43"/>
      <c r="J295" s="43"/>
      <c r="K295" s="43"/>
      <c r="L295" s="43"/>
      <c r="M295" s="43"/>
      <c r="N295" s="43"/>
      <c r="O295" s="43"/>
      <c r="P295" s="43"/>
      <c r="Q295" s="43"/>
      <c r="R295" s="43"/>
      <c r="S295" s="43"/>
      <c r="T295" s="43"/>
      <c r="U295" s="43"/>
      <c r="V295" s="43"/>
    </row>
    <row r="296" spans="1:22" ht="14">
      <c r="A296" s="43"/>
      <c r="B296" s="43"/>
      <c r="C296" s="43"/>
      <c r="D296" s="43"/>
      <c r="E296" s="43"/>
      <c r="F296" s="43"/>
      <c r="G296" s="43"/>
      <c r="H296" s="43"/>
      <c r="I296" s="43"/>
      <c r="J296" s="43"/>
      <c r="K296" s="43"/>
      <c r="L296" s="43"/>
      <c r="M296" s="43"/>
      <c r="N296" s="43"/>
      <c r="O296" s="43"/>
      <c r="P296" s="43"/>
      <c r="Q296" s="43"/>
      <c r="R296" s="43"/>
      <c r="S296" s="43"/>
      <c r="T296" s="43"/>
      <c r="U296" s="43"/>
      <c r="V296" s="43"/>
    </row>
    <row r="297" spans="1:22" ht="14">
      <c r="A297" s="43"/>
      <c r="B297" s="43"/>
      <c r="C297" s="43"/>
      <c r="D297" s="43"/>
      <c r="E297" s="43"/>
      <c r="F297" s="43"/>
      <c r="G297" s="43"/>
      <c r="H297" s="43"/>
      <c r="I297" s="43"/>
      <c r="J297" s="43"/>
      <c r="K297" s="43"/>
      <c r="L297" s="43"/>
      <c r="M297" s="43"/>
      <c r="N297" s="43"/>
      <c r="O297" s="43"/>
      <c r="P297" s="43"/>
      <c r="Q297" s="43"/>
      <c r="R297" s="43"/>
      <c r="S297" s="43"/>
      <c r="T297" s="43"/>
      <c r="U297" s="43"/>
      <c r="V297" s="43"/>
    </row>
    <row r="298" spans="1:22" ht="14">
      <c r="A298" s="43"/>
      <c r="B298" s="43"/>
      <c r="C298" s="43"/>
      <c r="D298" s="43"/>
      <c r="E298" s="43"/>
      <c r="F298" s="43"/>
      <c r="G298" s="43"/>
      <c r="H298" s="43"/>
      <c r="I298" s="43"/>
      <c r="J298" s="43"/>
      <c r="K298" s="43"/>
      <c r="L298" s="43"/>
      <c r="M298" s="43"/>
      <c r="N298" s="43"/>
      <c r="O298" s="43"/>
      <c r="P298" s="43"/>
      <c r="Q298" s="43"/>
      <c r="R298" s="43"/>
      <c r="S298" s="43"/>
      <c r="T298" s="43"/>
      <c r="U298" s="43"/>
      <c r="V298" s="43"/>
    </row>
    <row r="299" spans="1:22" ht="14">
      <c r="A299" s="43"/>
      <c r="B299" s="43"/>
      <c r="C299" s="43"/>
      <c r="D299" s="43"/>
      <c r="E299" s="43"/>
      <c r="F299" s="43"/>
      <c r="G299" s="43"/>
      <c r="H299" s="43"/>
      <c r="I299" s="43"/>
      <c r="J299" s="43"/>
      <c r="K299" s="43"/>
      <c r="L299" s="43"/>
      <c r="M299" s="43"/>
      <c r="N299" s="43"/>
      <c r="O299" s="43"/>
      <c r="P299" s="43"/>
      <c r="Q299" s="43"/>
      <c r="R299" s="43"/>
      <c r="S299" s="43"/>
      <c r="T299" s="43"/>
      <c r="U299" s="43"/>
      <c r="V299" s="43"/>
    </row>
    <row r="300" spans="1:22" ht="14">
      <c r="A300" s="43"/>
      <c r="B300" s="43"/>
      <c r="C300" s="43"/>
      <c r="D300" s="43"/>
      <c r="E300" s="43"/>
      <c r="F300" s="43"/>
      <c r="G300" s="43"/>
      <c r="H300" s="43"/>
      <c r="I300" s="43"/>
      <c r="J300" s="43"/>
      <c r="K300" s="43"/>
      <c r="L300" s="43"/>
      <c r="M300" s="43"/>
      <c r="N300" s="43"/>
      <c r="O300" s="43"/>
      <c r="P300" s="43"/>
      <c r="Q300" s="43"/>
      <c r="R300" s="43"/>
      <c r="S300" s="43"/>
      <c r="T300" s="43"/>
      <c r="U300" s="43"/>
      <c r="V300" s="43"/>
    </row>
    <row r="301" spans="1:22" ht="14">
      <c r="A301" s="43"/>
      <c r="B301" s="43"/>
      <c r="C301" s="43"/>
      <c r="D301" s="43"/>
      <c r="E301" s="43"/>
      <c r="F301" s="43"/>
      <c r="G301" s="43"/>
      <c r="H301" s="43"/>
      <c r="I301" s="43"/>
      <c r="J301" s="43"/>
      <c r="K301" s="43"/>
      <c r="L301" s="43"/>
      <c r="M301" s="43"/>
      <c r="N301" s="43"/>
      <c r="O301" s="43"/>
      <c r="P301" s="43"/>
      <c r="Q301" s="43"/>
      <c r="R301" s="43"/>
      <c r="S301" s="43"/>
      <c r="T301" s="43"/>
      <c r="U301" s="43"/>
      <c r="V301" s="43"/>
    </row>
    <row r="302" spans="1:22" ht="14">
      <c r="A302" s="43"/>
      <c r="B302" s="43"/>
      <c r="C302" s="43"/>
      <c r="D302" s="43"/>
      <c r="E302" s="43"/>
      <c r="F302" s="43"/>
      <c r="G302" s="43"/>
      <c r="H302" s="43"/>
      <c r="I302" s="43"/>
      <c r="J302" s="43"/>
      <c r="K302" s="43"/>
      <c r="L302" s="43"/>
      <c r="M302" s="43"/>
      <c r="N302" s="43"/>
      <c r="O302" s="43"/>
      <c r="P302" s="43"/>
      <c r="Q302" s="43"/>
      <c r="R302" s="43"/>
      <c r="S302" s="43"/>
      <c r="T302" s="43"/>
      <c r="U302" s="43"/>
      <c r="V302" s="43"/>
    </row>
    <row r="303" spans="1:22" ht="14">
      <c r="A303" s="43"/>
      <c r="B303" s="43"/>
      <c r="C303" s="43"/>
      <c r="D303" s="43"/>
      <c r="E303" s="43"/>
      <c r="F303" s="43"/>
      <c r="G303" s="43"/>
      <c r="H303" s="43"/>
      <c r="I303" s="43"/>
      <c r="J303" s="43"/>
      <c r="K303" s="43"/>
      <c r="L303" s="43"/>
      <c r="M303" s="43"/>
      <c r="N303" s="43"/>
      <c r="O303" s="43"/>
      <c r="P303" s="43"/>
      <c r="Q303" s="43"/>
      <c r="R303" s="43"/>
      <c r="S303" s="43"/>
      <c r="T303" s="43"/>
      <c r="U303" s="43"/>
      <c r="V303" s="43"/>
    </row>
    <row r="304" spans="1:22" ht="14">
      <c r="A304" s="43"/>
      <c r="B304" s="43"/>
      <c r="C304" s="43"/>
      <c r="D304" s="43"/>
      <c r="E304" s="43"/>
      <c r="F304" s="43"/>
      <c r="G304" s="43"/>
      <c r="H304" s="43"/>
      <c r="I304" s="43"/>
      <c r="J304" s="43"/>
      <c r="K304" s="43"/>
      <c r="L304" s="43"/>
      <c r="M304" s="43"/>
      <c r="N304" s="43"/>
      <c r="O304" s="43"/>
      <c r="P304" s="43"/>
      <c r="Q304" s="43"/>
      <c r="R304" s="43"/>
      <c r="S304" s="43"/>
      <c r="T304" s="43"/>
      <c r="U304" s="43"/>
      <c r="V304" s="43"/>
    </row>
    <row r="305" spans="1:22" ht="14">
      <c r="A305" s="43"/>
      <c r="B305" s="43"/>
      <c r="C305" s="43"/>
      <c r="D305" s="43"/>
      <c r="E305" s="43"/>
      <c r="F305" s="43"/>
      <c r="G305" s="43"/>
      <c r="H305" s="43"/>
      <c r="I305" s="43"/>
      <c r="J305" s="43"/>
      <c r="K305" s="43"/>
      <c r="L305" s="43"/>
      <c r="M305" s="43"/>
      <c r="N305" s="43"/>
      <c r="O305" s="43"/>
      <c r="P305" s="43"/>
      <c r="Q305" s="43"/>
      <c r="R305" s="43"/>
      <c r="S305" s="43"/>
      <c r="T305" s="43"/>
      <c r="U305" s="43"/>
      <c r="V305" s="43"/>
    </row>
    <row r="306" spans="1:22" ht="14">
      <c r="A306" s="43"/>
      <c r="B306" s="43"/>
      <c r="C306" s="43"/>
      <c r="D306" s="43"/>
      <c r="E306" s="43"/>
      <c r="F306" s="43"/>
      <c r="G306" s="43"/>
      <c r="H306" s="43"/>
      <c r="I306" s="43"/>
      <c r="J306" s="43"/>
      <c r="K306" s="43"/>
      <c r="L306" s="43"/>
      <c r="M306" s="43"/>
      <c r="N306" s="43"/>
      <c r="O306" s="43"/>
      <c r="P306" s="43"/>
      <c r="Q306" s="43"/>
      <c r="R306" s="43"/>
      <c r="S306" s="43"/>
      <c r="T306" s="43"/>
      <c r="U306" s="43"/>
      <c r="V306" s="43"/>
    </row>
    <row r="307" spans="1:22" ht="14">
      <c r="A307" s="43"/>
      <c r="B307" s="43"/>
      <c r="C307" s="43"/>
      <c r="D307" s="43"/>
      <c r="E307" s="43"/>
      <c r="F307" s="43"/>
      <c r="G307" s="43"/>
      <c r="H307" s="43"/>
      <c r="I307" s="43"/>
      <c r="J307" s="43"/>
      <c r="K307" s="43"/>
      <c r="L307" s="43"/>
      <c r="M307" s="43"/>
      <c r="N307" s="43"/>
      <c r="O307" s="43"/>
      <c r="P307" s="43"/>
      <c r="Q307" s="43"/>
      <c r="R307" s="43"/>
      <c r="S307" s="43"/>
      <c r="T307" s="43"/>
      <c r="U307" s="43"/>
      <c r="V307" s="43"/>
    </row>
    <row r="308" spans="1:22" ht="14">
      <c r="A308" s="43"/>
      <c r="B308" s="43"/>
      <c r="C308" s="43"/>
      <c r="D308" s="43"/>
      <c r="E308" s="43"/>
      <c r="F308" s="43"/>
      <c r="G308" s="43"/>
      <c r="H308" s="43"/>
      <c r="I308" s="43"/>
      <c r="J308" s="43"/>
      <c r="K308" s="43"/>
      <c r="L308" s="43"/>
      <c r="M308" s="43"/>
      <c r="N308" s="43"/>
      <c r="O308" s="43"/>
      <c r="P308" s="43"/>
      <c r="Q308" s="43"/>
      <c r="R308" s="43"/>
      <c r="S308" s="43"/>
      <c r="T308" s="43"/>
      <c r="U308" s="43"/>
      <c r="V308" s="43"/>
    </row>
    <row r="309" spans="1:22" ht="14">
      <c r="A309" s="43"/>
      <c r="B309" s="43"/>
      <c r="C309" s="43"/>
      <c r="D309" s="43"/>
      <c r="E309" s="43"/>
      <c r="F309" s="43"/>
      <c r="G309" s="43"/>
      <c r="H309" s="43"/>
      <c r="I309" s="43"/>
      <c r="J309" s="43"/>
      <c r="K309" s="43"/>
      <c r="L309" s="43"/>
      <c r="M309" s="43"/>
      <c r="N309" s="43"/>
      <c r="O309" s="43"/>
      <c r="P309" s="43"/>
      <c r="Q309" s="43"/>
      <c r="R309" s="43"/>
      <c r="S309" s="43"/>
      <c r="T309" s="43"/>
      <c r="U309" s="43"/>
      <c r="V309" s="43"/>
    </row>
    <row r="310" spans="1:22" ht="14">
      <c r="A310" s="43"/>
      <c r="B310" s="43"/>
      <c r="C310" s="43"/>
      <c r="D310" s="43"/>
      <c r="E310" s="43"/>
      <c r="F310" s="43"/>
      <c r="G310" s="43"/>
      <c r="H310" s="43"/>
      <c r="I310" s="43"/>
      <c r="J310" s="43"/>
      <c r="K310" s="43"/>
      <c r="L310" s="43"/>
      <c r="M310" s="43"/>
      <c r="N310" s="43"/>
      <c r="O310" s="43"/>
      <c r="P310" s="43"/>
      <c r="Q310" s="43"/>
      <c r="R310" s="43"/>
      <c r="S310" s="43"/>
      <c r="T310" s="43"/>
      <c r="U310" s="43"/>
      <c r="V310" s="43"/>
    </row>
    <row r="311" spans="1:22" ht="14">
      <c r="A311" s="43"/>
      <c r="B311" s="43"/>
      <c r="C311" s="43"/>
      <c r="D311" s="43"/>
      <c r="E311" s="43"/>
      <c r="F311" s="43"/>
      <c r="G311" s="43"/>
      <c r="H311" s="43"/>
      <c r="I311" s="43"/>
      <c r="J311" s="43"/>
      <c r="K311" s="43"/>
      <c r="L311" s="43"/>
      <c r="M311" s="43"/>
      <c r="N311" s="43"/>
      <c r="O311" s="43"/>
      <c r="P311" s="43"/>
      <c r="Q311" s="43"/>
      <c r="R311" s="43"/>
      <c r="S311" s="43"/>
      <c r="T311" s="43"/>
      <c r="U311" s="43"/>
      <c r="V311" s="43"/>
    </row>
    <row r="312" spans="1:22" ht="14">
      <c r="A312" s="43"/>
      <c r="B312" s="43"/>
      <c r="C312" s="43"/>
      <c r="D312" s="43"/>
      <c r="E312" s="43"/>
      <c r="F312" s="43"/>
      <c r="G312" s="43"/>
      <c r="H312" s="43"/>
      <c r="I312" s="43"/>
      <c r="J312" s="43"/>
      <c r="K312" s="43"/>
      <c r="L312" s="43"/>
      <c r="M312" s="43"/>
      <c r="N312" s="43"/>
      <c r="O312" s="43"/>
      <c r="P312" s="43"/>
      <c r="Q312" s="43"/>
      <c r="R312" s="43"/>
      <c r="S312" s="43"/>
      <c r="T312" s="43"/>
      <c r="U312" s="43"/>
      <c r="V312" s="43"/>
    </row>
    <row r="313" spans="1:22" ht="14">
      <c r="A313" s="43"/>
      <c r="B313" s="43"/>
      <c r="C313" s="43"/>
      <c r="D313" s="43"/>
      <c r="E313" s="43"/>
      <c r="F313" s="43"/>
      <c r="G313" s="43"/>
      <c r="H313" s="43"/>
      <c r="I313" s="43"/>
      <c r="J313" s="43"/>
      <c r="K313" s="43"/>
      <c r="L313" s="43"/>
      <c r="M313" s="43"/>
      <c r="N313" s="43"/>
      <c r="O313" s="43"/>
      <c r="P313" s="43"/>
      <c r="Q313" s="43"/>
      <c r="R313" s="43"/>
      <c r="S313" s="43"/>
      <c r="T313" s="43"/>
      <c r="U313" s="43"/>
      <c r="V313" s="43"/>
    </row>
    <row r="314" spans="1:22" ht="14">
      <c r="A314" s="43"/>
      <c r="B314" s="43"/>
      <c r="C314" s="43"/>
      <c r="D314" s="43"/>
      <c r="E314" s="43"/>
      <c r="F314" s="43"/>
      <c r="G314" s="43"/>
      <c r="H314" s="43"/>
      <c r="I314" s="43"/>
      <c r="J314" s="43"/>
      <c r="K314" s="43"/>
      <c r="L314" s="43"/>
      <c r="M314" s="43"/>
      <c r="N314" s="43"/>
      <c r="O314" s="43"/>
      <c r="P314" s="43"/>
      <c r="Q314" s="43"/>
      <c r="R314" s="43"/>
      <c r="S314" s="43"/>
      <c r="T314" s="43"/>
      <c r="U314" s="43"/>
      <c r="V314" s="43"/>
    </row>
    <row r="315" spans="1:22" ht="14">
      <c r="A315" s="43"/>
      <c r="B315" s="43"/>
      <c r="C315" s="43"/>
      <c r="D315" s="43"/>
      <c r="E315" s="43"/>
      <c r="F315" s="43"/>
      <c r="G315" s="43"/>
      <c r="H315" s="43"/>
      <c r="I315" s="43"/>
      <c r="J315" s="43"/>
      <c r="K315" s="43"/>
      <c r="L315" s="43"/>
      <c r="M315" s="43"/>
      <c r="N315" s="43"/>
      <c r="O315" s="43"/>
      <c r="P315" s="43"/>
      <c r="Q315" s="43"/>
      <c r="R315" s="43"/>
      <c r="S315" s="43"/>
      <c r="T315" s="43"/>
      <c r="U315" s="43"/>
      <c r="V315" s="43"/>
    </row>
    <row r="316" spans="1:22" ht="14">
      <c r="A316" s="43"/>
      <c r="B316" s="43"/>
      <c r="C316" s="43"/>
      <c r="D316" s="43"/>
      <c r="E316" s="43"/>
      <c r="F316" s="43"/>
      <c r="G316" s="43"/>
      <c r="H316" s="43"/>
      <c r="I316" s="43"/>
      <c r="J316" s="43"/>
      <c r="K316" s="43"/>
      <c r="L316" s="43"/>
      <c r="M316" s="43"/>
      <c r="N316" s="43"/>
      <c r="O316" s="43"/>
      <c r="P316" s="43"/>
      <c r="Q316" s="43"/>
      <c r="R316" s="43"/>
      <c r="S316" s="43"/>
      <c r="T316" s="43"/>
      <c r="U316" s="43"/>
      <c r="V316" s="43"/>
    </row>
    <row r="317" spans="1:22" ht="14">
      <c r="A317" s="43"/>
      <c r="B317" s="43"/>
      <c r="C317" s="43"/>
      <c r="D317" s="43"/>
      <c r="E317" s="43"/>
      <c r="F317" s="43"/>
      <c r="G317" s="43"/>
      <c r="H317" s="43"/>
      <c r="I317" s="43"/>
      <c r="J317" s="43"/>
      <c r="K317" s="43"/>
      <c r="L317" s="43"/>
      <c r="M317" s="43"/>
      <c r="N317" s="43"/>
      <c r="O317" s="43"/>
      <c r="P317" s="43"/>
      <c r="Q317" s="43"/>
      <c r="R317" s="43"/>
      <c r="S317" s="43"/>
      <c r="T317" s="43"/>
      <c r="U317" s="43"/>
      <c r="V317" s="43"/>
    </row>
    <row r="318" spans="1:22" ht="14">
      <c r="A318" s="43"/>
      <c r="B318" s="43"/>
      <c r="C318" s="43"/>
      <c r="D318" s="43"/>
      <c r="E318" s="43"/>
      <c r="F318" s="43"/>
      <c r="G318" s="43"/>
      <c r="H318" s="43"/>
      <c r="I318" s="43"/>
      <c r="J318" s="43"/>
      <c r="K318" s="43"/>
      <c r="L318" s="43"/>
      <c r="M318" s="43"/>
      <c r="N318" s="43"/>
      <c r="O318" s="43"/>
      <c r="P318" s="43"/>
      <c r="Q318" s="43"/>
      <c r="R318" s="43"/>
      <c r="S318" s="43"/>
      <c r="T318" s="43"/>
      <c r="U318" s="43"/>
      <c r="V318" s="43"/>
    </row>
    <row r="319" spans="1:22" ht="14">
      <c r="A319" s="43"/>
      <c r="B319" s="43"/>
      <c r="C319" s="43"/>
      <c r="D319" s="43"/>
      <c r="E319" s="43"/>
      <c r="F319" s="43"/>
      <c r="G319" s="43"/>
      <c r="H319" s="43"/>
      <c r="I319" s="43"/>
      <c r="J319" s="43"/>
      <c r="K319" s="43"/>
      <c r="L319" s="43"/>
      <c r="M319" s="43"/>
      <c r="N319" s="43"/>
      <c r="O319" s="43"/>
      <c r="P319" s="43"/>
      <c r="Q319" s="43"/>
      <c r="R319" s="43"/>
      <c r="S319" s="43"/>
      <c r="T319" s="43"/>
      <c r="U319" s="43"/>
      <c r="V319" s="43"/>
    </row>
    <row r="320" spans="1:22" ht="14">
      <c r="A320" s="43"/>
      <c r="B320" s="43"/>
      <c r="C320" s="43"/>
      <c r="D320" s="43"/>
      <c r="E320" s="43"/>
      <c r="F320" s="43"/>
      <c r="G320" s="43"/>
      <c r="H320" s="43"/>
      <c r="I320" s="43"/>
      <c r="J320" s="43"/>
      <c r="K320" s="43"/>
      <c r="L320" s="43"/>
      <c r="M320" s="43"/>
      <c r="N320" s="43"/>
      <c r="O320" s="43"/>
      <c r="P320" s="43"/>
      <c r="Q320" s="43"/>
      <c r="R320" s="43"/>
      <c r="S320" s="43"/>
      <c r="T320" s="43"/>
      <c r="U320" s="43"/>
      <c r="V320" s="43"/>
    </row>
    <row r="321" spans="1:22" ht="14">
      <c r="A321" s="43"/>
      <c r="B321" s="43"/>
      <c r="C321" s="43"/>
      <c r="D321" s="43"/>
      <c r="E321" s="43"/>
      <c r="F321" s="43"/>
      <c r="G321" s="43"/>
      <c r="H321" s="43"/>
      <c r="I321" s="43"/>
      <c r="J321" s="43"/>
      <c r="K321" s="43"/>
      <c r="L321" s="43"/>
      <c r="M321" s="43"/>
      <c r="N321" s="43"/>
      <c r="O321" s="43"/>
      <c r="P321" s="43"/>
      <c r="Q321" s="43"/>
      <c r="R321" s="43"/>
      <c r="S321" s="43"/>
      <c r="T321" s="43"/>
      <c r="U321" s="43"/>
      <c r="V321" s="43"/>
    </row>
    <row r="322" spans="1:22" ht="14">
      <c r="A322" s="43"/>
      <c r="B322" s="43"/>
      <c r="C322" s="43"/>
      <c r="D322" s="43"/>
      <c r="E322" s="43"/>
      <c r="F322" s="43"/>
      <c r="G322" s="43"/>
      <c r="H322" s="43"/>
      <c r="I322" s="43"/>
      <c r="J322" s="43"/>
      <c r="K322" s="43"/>
      <c r="L322" s="43"/>
      <c r="M322" s="43"/>
      <c r="N322" s="43"/>
      <c r="O322" s="43"/>
      <c r="P322" s="43"/>
      <c r="Q322" s="43"/>
      <c r="R322" s="43"/>
      <c r="S322" s="43"/>
      <c r="T322" s="43"/>
      <c r="U322" s="43"/>
      <c r="V322" s="43"/>
    </row>
    <row r="323" spans="1:22" ht="14">
      <c r="A323" s="43"/>
      <c r="B323" s="43"/>
      <c r="C323" s="43"/>
      <c r="D323" s="43"/>
      <c r="E323" s="43"/>
      <c r="F323" s="43"/>
      <c r="G323" s="43"/>
      <c r="H323" s="43"/>
      <c r="I323" s="43"/>
      <c r="J323" s="43"/>
      <c r="K323" s="43"/>
      <c r="L323" s="43"/>
      <c r="M323" s="43"/>
      <c r="N323" s="43"/>
      <c r="O323" s="43"/>
      <c r="P323" s="43"/>
      <c r="Q323" s="43"/>
      <c r="R323" s="43"/>
      <c r="S323" s="43"/>
      <c r="T323" s="43"/>
      <c r="U323" s="43"/>
      <c r="V323" s="43"/>
    </row>
    <row r="324" spans="1:22" ht="14">
      <c r="A324" s="43"/>
      <c r="B324" s="43"/>
      <c r="C324" s="43"/>
      <c r="D324" s="43"/>
      <c r="E324" s="43"/>
      <c r="F324" s="43"/>
      <c r="G324" s="43"/>
      <c r="H324" s="43"/>
      <c r="I324" s="43"/>
      <c r="J324" s="43"/>
      <c r="K324" s="43"/>
      <c r="L324" s="43"/>
      <c r="M324" s="43"/>
      <c r="N324" s="43"/>
      <c r="O324" s="43"/>
      <c r="P324" s="43"/>
      <c r="Q324" s="43"/>
      <c r="R324" s="43"/>
      <c r="S324" s="43"/>
      <c r="T324" s="43"/>
      <c r="U324" s="43"/>
      <c r="V324" s="43"/>
    </row>
    <row r="325" spans="1:22" ht="14">
      <c r="A325" s="43"/>
      <c r="B325" s="43"/>
      <c r="C325" s="43"/>
      <c r="D325" s="43"/>
      <c r="E325" s="43"/>
      <c r="F325" s="43"/>
      <c r="G325" s="43"/>
      <c r="H325" s="43"/>
      <c r="I325" s="43"/>
      <c r="J325" s="43"/>
      <c r="K325" s="43"/>
      <c r="L325" s="43"/>
      <c r="M325" s="43"/>
      <c r="N325" s="43"/>
      <c r="O325" s="43"/>
      <c r="P325" s="43"/>
      <c r="Q325" s="43"/>
      <c r="R325" s="43"/>
      <c r="S325" s="43"/>
      <c r="T325" s="43"/>
      <c r="U325" s="43"/>
      <c r="V325" s="43"/>
    </row>
    <row r="326" spans="1:22" ht="14">
      <c r="A326" s="43"/>
      <c r="B326" s="43"/>
      <c r="C326" s="43"/>
      <c r="D326" s="43"/>
      <c r="E326" s="43"/>
      <c r="F326" s="43"/>
      <c r="G326" s="43"/>
      <c r="H326" s="43"/>
      <c r="I326" s="43"/>
      <c r="J326" s="43"/>
      <c r="K326" s="43"/>
      <c r="L326" s="43"/>
      <c r="M326" s="43"/>
      <c r="N326" s="43"/>
      <c r="O326" s="43"/>
      <c r="P326" s="43"/>
      <c r="Q326" s="43"/>
      <c r="R326" s="43"/>
      <c r="S326" s="43"/>
      <c r="T326" s="43"/>
      <c r="U326" s="43"/>
      <c r="V326" s="43"/>
    </row>
    <row r="327" spans="1:22" ht="14">
      <c r="A327" s="43"/>
      <c r="B327" s="43"/>
      <c r="C327" s="43"/>
      <c r="D327" s="43"/>
      <c r="E327" s="43"/>
      <c r="F327" s="43"/>
      <c r="G327" s="43"/>
      <c r="H327" s="43"/>
      <c r="I327" s="43"/>
      <c r="J327" s="43"/>
      <c r="K327" s="43"/>
      <c r="L327" s="43"/>
      <c r="M327" s="43"/>
      <c r="N327" s="43"/>
      <c r="O327" s="43"/>
      <c r="P327" s="43"/>
      <c r="Q327" s="43"/>
      <c r="R327" s="43"/>
      <c r="S327" s="43"/>
      <c r="T327" s="43"/>
      <c r="U327" s="43"/>
      <c r="V327" s="43"/>
    </row>
    <row r="328" spans="1:22" ht="14">
      <c r="A328" s="43"/>
      <c r="B328" s="43"/>
      <c r="C328" s="43"/>
      <c r="D328" s="43"/>
      <c r="E328" s="43"/>
      <c r="F328" s="43"/>
      <c r="G328" s="43"/>
      <c r="H328" s="43"/>
      <c r="I328" s="43"/>
      <c r="J328" s="43"/>
      <c r="K328" s="43"/>
      <c r="L328" s="43"/>
      <c r="M328" s="43"/>
      <c r="N328" s="43"/>
      <c r="O328" s="43"/>
      <c r="P328" s="43"/>
      <c r="Q328" s="43"/>
      <c r="R328" s="43"/>
      <c r="S328" s="43"/>
      <c r="T328" s="43"/>
      <c r="U328" s="43"/>
      <c r="V328" s="43"/>
    </row>
    <row r="329" spans="1:22" ht="14">
      <c r="A329" s="43"/>
      <c r="B329" s="43"/>
      <c r="C329" s="43"/>
      <c r="D329" s="43"/>
      <c r="E329" s="43"/>
      <c r="F329" s="43"/>
      <c r="G329" s="43"/>
      <c r="H329" s="43"/>
      <c r="I329" s="43"/>
      <c r="J329" s="43"/>
      <c r="K329" s="43"/>
      <c r="L329" s="43"/>
      <c r="M329" s="43"/>
      <c r="N329" s="43"/>
      <c r="O329" s="43"/>
      <c r="P329" s="43"/>
      <c r="Q329" s="43"/>
      <c r="R329" s="43"/>
      <c r="S329" s="43"/>
      <c r="T329" s="43"/>
      <c r="U329" s="43"/>
      <c r="V329" s="43"/>
    </row>
    <row r="330" spans="1:22" ht="14">
      <c r="A330" s="43"/>
      <c r="B330" s="43"/>
      <c r="C330" s="43"/>
      <c r="D330" s="43"/>
      <c r="E330" s="43"/>
      <c r="F330" s="43"/>
      <c r="G330" s="43"/>
      <c r="H330" s="43"/>
      <c r="I330" s="43"/>
      <c r="J330" s="43"/>
      <c r="K330" s="43"/>
      <c r="L330" s="43"/>
      <c r="M330" s="43"/>
      <c r="N330" s="43"/>
      <c r="O330" s="43"/>
      <c r="P330" s="43"/>
      <c r="Q330" s="43"/>
      <c r="R330" s="43"/>
      <c r="S330" s="43"/>
      <c r="T330" s="43"/>
      <c r="U330" s="43"/>
      <c r="V330" s="43"/>
    </row>
    <row r="331" spans="1:22" ht="14">
      <c r="A331" s="43"/>
      <c r="B331" s="43"/>
      <c r="C331" s="43"/>
      <c r="D331" s="43"/>
      <c r="E331" s="43"/>
      <c r="F331" s="43"/>
      <c r="G331" s="43"/>
      <c r="H331" s="43"/>
      <c r="I331" s="43"/>
      <c r="J331" s="43"/>
      <c r="K331" s="43"/>
      <c r="L331" s="43"/>
      <c r="M331" s="43"/>
      <c r="N331" s="43"/>
      <c r="O331" s="43"/>
      <c r="P331" s="43"/>
      <c r="Q331" s="43"/>
      <c r="R331" s="43"/>
      <c r="S331" s="43"/>
      <c r="T331" s="43"/>
      <c r="U331" s="43"/>
      <c r="V331" s="43"/>
    </row>
    <row r="332" spans="1:22" ht="14">
      <c r="A332" s="43"/>
      <c r="B332" s="43"/>
      <c r="C332" s="43"/>
      <c r="D332" s="43"/>
      <c r="E332" s="43"/>
      <c r="F332" s="43"/>
      <c r="G332" s="43"/>
      <c r="H332" s="43"/>
      <c r="I332" s="43"/>
      <c r="J332" s="43"/>
      <c r="K332" s="43"/>
      <c r="L332" s="43"/>
      <c r="M332" s="43"/>
      <c r="N332" s="43"/>
      <c r="O332" s="43"/>
      <c r="P332" s="43"/>
      <c r="Q332" s="43"/>
      <c r="R332" s="43"/>
      <c r="S332" s="43"/>
      <c r="T332" s="43"/>
      <c r="U332" s="43"/>
      <c r="V332" s="43"/>
    </row>
    <row r="333" spans="1:22" ht="14">
      <c r="A333" s="43"/>
      <c r="B333" s="43"/>
      <c r="C333" s="43"/>
      <c r="D333" s="43"/>
      <c r="E333" s="43"/>
      <c r="F333" s="43"/>
      <c r="G333" s="43"/>
      <c r="H333" s="43"/>
      <c r="I333" s="43"/>
      <c r="J333" s="43"/>
      <c r="K333" s="43"/>
      <c r="L333" s="43"/>
      <c r="M333" s="43"/>
      <c r="N333" s="43"/>
      <c r="O333" s="43"/>
      <c r="P333" s="43"/>
      <c r="Q333" s="43"/>
      <c r="R333" s="43"/>
      <c r="S333" s="43"/>
      <c r="T333" s="43"/>
      <c r="U333" s="43"/>
      <c r="V333" s="43"/>
    </row>
    <row r="334" spans="1:22" ht="14">
      <c r="A334" s="43"/>
      <c r="B334" s="43"/>
      <c r="C334" s="43"/>
      <c r="D334" s="43"/>
      <c r="E334" s="43"/>
      <c r="F334" s="43"/>
      <c r="G334" s="43"/>
      <c r="H334" s="43"/>
      <c r="I334" s="43"/>
      <c r="J334" s="43"/>
      <c r="K334" s="43"/>
      <c r="L334" s="43"/>
      <c r="M334" s="43"/>
      <c r="N334" s="43"/>
      <c r="O334" s="43"/>
      <c r="P334" s="43"/>
      <c r="Q334" s="43"/>
      <c r="R334" s="43"/>
      <c r="S334" s="43"/>
      <c r="T334" s="43"/>
      <c r="U334" s="43"/>
      <c r="V334" s="43"/>
    </row>
    <row r="335" spans="1:22" ht="14">
      <c r="A335" s="43"/>
      <c r="B335" s="43"/>
      <c r="C335" s="43"/>
      <c r="D335" s="43"/>
      <c r="E335" s="43"/>
      <c r="F335" s="43"/>
      <c r="G335" s="43"/>
      <c r="H335" s="43"/>
      <c r="I335" s="43"/>
      <c r="J335" s="43"/>
      <c r="K335" s="43"/>
      <c r="L335" s="43"/>
      <c r="M335" s="43"/>
      <c r="N335" s="43"/>
      <c r="O335" s="43"/>
      <c r="P335" s="43"/>
      <c r="Q335" s="43"/>
      <c r="R335" s="43"/>
      <c r="S335" s="43"/>
      <c r="T335" s="43"/>
      <c r="U335" s="43"/>
      <c r="V335" s="43"/>
    </row>
    <row r="336" spans="1:22" ht="14">
      <c r="A336" s="43"/>
      <c r="B336" s="43"/>
      <c r="C336" s="43"/>
      <c r="D336" s="43"/>
      <c r="E336" s="43"/>
      <c r="F336" s="43"/>
      <c r="G336" s="43"/>
      <c r="H336" s="43"/>
      <c r="I336" s="43"/>
      <c r="J336" s="43"/>
      <c r="K336" s="43"/>
      <c r="L336" s="43"/>
      <c r="M336" s="43"/>
      <c r="N336" s="43"/>
      <c r="O336" s="43"/>
      <c r="P336" s="43"/>
      <c r="Q336" s="43"/>
      <c r="R336" s="43"/>
      <c r="S336" s="43"/>
      <c r="T336" s="43"/>
      <c r="U336" s="43"/>
      <c r="V336" s="43"/>
    </row>
    <row r="337" spans="1:22" ht="14">
      <c r="A337" s="43"/>
      <c r="B337" s="43"/>
      <c r="C337" s="43"/>
      <c r="D337" s="43"/>
      <c r="E337" s="43"/>
      <c r="F337" s="43"/>
      <c r="G337" s="43"/>
      <c r="H337" s="43"/>
      <c r="I337" s="43"/>
      <c r="J337" s="43"/>
      <c r="K337" s="43"/>
      <c r="L337" s="43"/>
      <c r="M337" s="43"/>
      <c r="N337" s="43"/>
      <c r="O337" s="43"/>
      <c r="P337" s="43"/>
      <c r="Q337" s="43"/>
      <c r="R337" s="43"/>
      <c r="S337" s="43"/>
      <c r="T337" s="43"/>
      <c r="U337" s="43"/>
      <c r="V337" s="43"/>
    </row>
    <row r="338" spans="1:22" ht="14">
      <c r="A338" s="43"/>
      <c r="B338" s="43"/>
      <c r="C338" s="43"/>
      <c r="D338" s="43"/>
      <c r="E338" s="43"/>
      <c r="F338" s="43"/>
      <c r="G338" s="43"/>
      <c r="H338" s="43"/>
      <c r="I338" s="43"/>
      <c r="J338" s="43"/>
      <c r="K338" s="43"/>
      <c r="L338" s="43"/>
      <c r="M338" s="43"/>
      <c r="N338" s="43"/>
      <c r="O338" s="43"/>
      <c r="P338" s="43"/>
      <c r="Q338" s="43"/>
      <c r="R338" s="43"/>
      <c r="S338" s="43"/>
      <c r="T338" s="43"/>
      <c r="U338" s="43"/>
      <c r="V338" s="43"/>
    </row>
    <row r="339" spans="1:22" ht="14">
      <c r="A339" s="43"/>
      <c r="B339" s="43"/>
      <c r="C339" s="43"/>
      <c r="D339" s="43"/>
      <c r="E339" s="43"/>
      <c r="F339" s="43"/>
      <c r="G339" s="43"/>
      <c r="H339" s="43"/>
      <c r="I339" s="43"/>
      <c r="J339" s="43"/>
      <c r="K339" s="43"/>
      <c r="L339" s="43"/>
      <c r="M339" s="43"/>
      <c r="N339" s="43"/>
      <c r="O339" s="43"/>
      <c r="P339" s="43"/>
      <c r="Q339" s="43"/>
      <c r="R339" s="43"/>
      <c r="S339" s="43"/>
      <c r="T339" s="43"/>
      <c r="U339" s="43"/>
      <c r="V339" s="43"/>
    </row>
    <row r="340" spans="1:22" ht="14">
      <c r="A340" s="43"/>
      <c r="B340" s="43"/>
      <c r="C340" s="43"/>
      <c r="D340" s="43"/>
      <c r="E340" s="43"/>
      <c r="F340" s="43"/>
      <c r="G340" s="43"/>
      <c r="H340" s="43"/>
      <c r="I340" s="43"/>
      <c r="J340" s="43"/>
      <c r="K340" s="43"/>
      <c r="L340" s="43"/>
      <c r="M340" s="43"/>
      <c r="N340" s="43"/>
      <c r="O340" s="43"/>
      <c r="P340" s="43"/>
      <c r="Q340" s="43"/>
      <c r="R340" s="43"/>
      <c r="S340" s="43"/>
      <c r="T340" s="43"/>
      <c r="U340" s="43"/>
      <c r="V340" s="43"/>
    </row>
    <row r="341" spans="1:22" ht="14">
      <c r="A341" s="43"/>
      <c r="B341" s="43"/>
      <c r="C341" s="43"/>
      <c r="D341" s="43"/>
      <c r="E341" s="43"/>
      <c r="F341" s="43"/>
      <c r="G341" s="43"/>
      <c r="H341" s="43"/>
      <c r="I341" s="43"/>
      <c r="J341" s="43"/>
      <c r="K341" s="43"/>
      <c r="L341" s="43"/>
      <c r="M341" s="43"/>
      <c r="N341" s="43"/>
      <c r="O341" s="43"/>
      <c r="P341" s="43"/>
      <c r="Q341" s="43"/>
      <c r="R341" s="43"/>
      <c r="S341" s="43"/>
      <c r="T341" s="43"/>
      <c r="U341" s="43"/>
      <c r="V341" s="43"/>
    </row>
    <row r="342" spans="1:22" ht="14">
      <c r="A342" s="43"/>
      <c r="B342" s="43"/>
      <c r="C342" s="43"/>
      <c r="D342" s="43"/>
      <c r="E342" s="43"/>
      <c r="F342" s="43"/>
      <c r="G342" s="43"/>
      <c r="H342" s="43"/>
      <c r="I342" s="43"/>
      <c r="J342" s="43"/>
      <c r="K342" s="43"/>
      <c r="L342" s="43"/>
      <c r="M342" s="43"/>
      <c r="N342" s="43"/>
      <c r="O342" s="43"/>
      <c r="P342" s="43"/>
      <c r="Q342" s="43"/>
      <c r="R342" s="43"/>
      <c r="S342" s="43"/>
      <c r="T342" s="43"/>
      <c r="U342" s="43"/>
      <c r="V342" s="43"/>
    </row>
    <row r="343" spans="1:22" ht="14">
      <c r="A343" s="43"/>
      <c r="B343" s="43"/>
      <c r="C343" s="43"/>
      <c r="D343" s="43"/>
      <c r="E343" s="43"/>
      <c r="F343" s="43"/>
      <c r="G343" s="43"/>
      <c r="H343" s="43"/>
      <c r="I343" s="43"/>
      <c r="J343" s="43"/>
      <c r="K343" s="43"/>
      <c r="L343" s="43"/>
      <c r="M343" s="43"/>
      <c r="N343" s="43"/>
      <c r="O343" s="43"/>
      <c r="P343" s="43"/>
      <c r="Q343" s="43"/>
      <c r="R343" s="43"/>
      <c r="S343" s="43"/>
      <c r="T343" s="43"/>
      <c r="U343" s="43"/>
      <c r="V343" s="43"/>
    </row>
    <row r="344" spans="1:22" ht="14">
      <c r="A344" s="43"/>
      <c r="B344" s="43"/>
      <c r="C344" s="43"/>
      <c r="D344" s="43"/>
      <c r="E344" s="43"/>
      <c r="F344" s="43"/>
      <c r="G344" s="43"/>
      <c r="H344" s="43"/>
      <c r="I344" s="43"/>
      <c r="J344" s="43"/>
      <c r="K344" s="43"/>
      <c r="L344" s="43"/>
      <c r="M344" s="43"/>
      <c r="N344" s="43"/>
      <c r="O344" s="43"/>
      <c r="P344" s="43"/>
      <c r="Q344" s="43"/>
      <c r="R344" s="43"/>
      <c r="S344" s="43"/>
      <c r="T344" s="43"/>
      <c r="U344" s="43"/>
      <c r="V344" s="43"/>
    </row>
    <row r="345" spans="1:22" ht="14">
      <c r="A345" s="43"/>
      <c r="B345" s="43"/>
      <c r="C345" s="43"/>
      <c r="D345" s="43"/>
      <c r="E345" s="43"/>
      <c r="F345" s="43"/>
      <c r="G345" s="43"/>
      <c r="H345" s="43"/>
      <c r="I345" s="43"/>
      <c r="J345" s="43"/>
      <c r="K345" s="43"/>
      <c r="L345" s="43"/>
      <c r="M345" s="43"/>
      <c r="N345" s="43"/>
      <c r="O345" s="43"/>
      <c r="P345" s="43"/>
      <c r="Q345" s="43"/>
      <c r="R345" s="43"/>
      <c r="S345" s="43"/>
      <c r="T345" s="43"/>
      <c r="U345" s="43"/>
      <c r="V345" s="43"/>
    </row>
    <row r="346" spans="1:22" ht="14">
      <c r="A346" s="43"/>
      <c r="B346" s="43"/>
      <c r="C346" s="43"/>
      <c r="D346" s="43"/>
      <c r="E346" s="43"/>
      <c r="F346" s="43"/>
      <c r="G346" s="43"/>
      <c r="H346" s="43"/>
      <c r="I346" s="43"/>
      <c r="J346" s="43"/>
      <c r="K346" s="43"/>
      <c r="L346" s="43"/>
      <c r="M346" s="43"/>
      <c r="N346" s="43"/>
      <c r="O346" s="43"/>
      <c r="P346" s="43"/>
      <c r="Q346" s="43"/>
      <c r="R346" s="43"/>
      <c r="S346" s="43"/>
      <c r="T346" s="43"/>
      <c r="U346" s="43"/>
      <c r="V346" s="43"/>
    </row>
    <row r="347" spans="1:22" ht="14">
      <c r="A347" s="43"/>
      <c r="B347" s="43"/>
      <c r="C347" s="43"/>
      <c r="D347" s="43"/>
      <c r="E347" s="43"/>
      <c r="F347" s="43"/>
      <c r="G347" s="43"/>
      <c r="H347" s="43"/>
      <c r="I347" s="43"/>
      <c r="J347" s="43"/>
      <c r="K347" s="43"/>
      <c r="L347" s="43"/>
      <c r="M347" s="43"/>
      <c r="N347" s="43"/>
      <c r="O347" s="43"/>
      <c r="P347" s="43"/>
      <c r="Q347" s="43"/>
      <c r="R347" s="43"/>
      <c r="S347" s="43"/>
      <c r="T347" s="43"/>
      <c r="U347" s="43"/>
      <c r="V347" s="43"/>
    </row>
    <row r="348" spans="1:22" ht="14">
      <c r="A348" s="43"/>
      <c r="B348" s="43"/>
      <c r="C348" s="43"/>
      <c r="D348" s="43"/>
      <c r="E348" s="43"/>
      <c r="F348" s="43"/>
      <c r="G348" s="43"/>
      <c r="H348" s="43"/>
      <c r="I348" s="43"/>
      <c r="J348" s="43"/>
      <c r="K348" s="43"/>
      <c r="L348" s="43"/>
      <c r="M348" s="43"/>
      <c r="N348" s="43"/>
      <c r="O348" s="43"/>
      <c r="P348" s="43"/>
      <c r="Q348" s="43"/>
      <c r="R348" s="43"/>
      <c r="S348" s="43"/>
      <c r="T348" s="43"/>
      <c r="U348" s="43"/>
      <c r="V348" s="43"/>
    </row>
    <row r="349" spans="1:22" ht="14">
      <c r="A349" s="43"/>
      <c r="B349" s="43"/>
      <c r="C349" s="43"/>
      <c r="D349" s="43"/>
      <c r="E349" s="43"/>
      <c r="F349" s="43"/>
      <c r="G349" s="43"/>
      <c r="H349" s="43"/>
      <c r="I349" s="43"/>
      <c r="J349" s="43"/>
      <c r="K349" s="43"/>
      <c r="L349" s="43"/>
      <c r="M349" s="43"/>
      <c r="N349" s="43"/>
      <c r="O349" s="43"/>
      <c r="P349" s="43"/>
      <c r="Q349" s="43"/>
      <c r="R349" s="43"/>
      <c r="S349" s="43"/>
      <c r="T349" s="43"/>
      <c r="U349" s="43"/>
      <c r="V349" s="43"/>
    </row>
    <row r="350" spans="1:22" ht="14">
      <c r="A350" s="43"/>
      <c r="B350" s="43"/>
      <c r="C350" s="43"/>
      <c r="D350" s="43"/>
      <c r="E350" s="43"/>
      <c r="F350" s="43"/>
      <c r="G350" s="43"/>
      <c r="H350" s="43"/>
      <c r="I350" s="43"/>
      <c r="J350" s="43"/>
      <c r="K350" s="43"/>
      <c r="L350" s="43"/>
      <c r="M350" s="43"/>
      <c r="N350" s="43"/>
      <c r="O350" s="43"/>
      <c r="P350" s="43"/>
      <c r="Q350" s="43"/>
      <c r="R350" s="43"/>
      <c r="S350" s="43"/>
      <c r="T350" s="43"/>
      <c r="U350" s="43"/>
      <c r="V350" s="43"/>
    </row>
    <row r="351" spans="1:22" ht="14">
      <c r="A351" s="43"/>
      <c r="B351" s="43"/>
      <c r="C351" s="43"/>
      <c r="D351" s="43"/>
      <c r="E351" s="43"/>
      <c r="F351" s="43"/>
      <c r="G351" s="43"/>
      <c r="H351" s="43"/>
      <c r="I351" s="43"/>
      <c r="J351" s="43"/>
      <c r="K351" s="43"/>
      <c r="L351" s="43"/>
      <c r="M351" s="43"/>
      <c r="N351" s="43"/>
      <c r="O351" s="43"/>
      <c r="P351" s="43"/>
      <c r="Q351" s="43"/>
      <c r="R351" s="43"/>
      <c r="S351" s="43"/>
      <c r="T351" s="43"/>
      <c r="U351" s="43"/>
      <c r="V351" s="43"/>
    </row>
    <row r="352" spans="1:22" ht="14">
      <c r="A352" s="43"/>
      <c r="B352" s="43"/>
      <c r="C352" s="43"/>
      <c r="D352" s="43"/>
      <c r="E352" s="43"/>
      <c r="F352" s="43"/>
      <c r="G352" s="43"/>
      <c r="H352" s="43"/>
      <c r="I352" s="43"/>
      <c r="J352" s="43"/>
      <c r="K352" s="43"/>
      <c r="L352" s="43"/>
      <c r="M352" s="43"/>
      <c r="N352" s="43"/>
      <c r="O352" s="43"/>
      <c r="P352" s="43"/>
      <c r="Q352" s="43"/>
      <c r="R352" s="43"/>
      <c r="S352" s="43"/>
      <c r="T352" s="43"/>
      <c r="U352" s="43"/>
      <c r="V352" s="43"/>
    </row>
    <row r="353" spans="1:22" ht="14">
      <c r="A353" s="43"/>
      <c r="B353" s="43"/>
      <c r="C353" s="43"/>
      <c r="D353" s="43"/>
      <c r="E353" s="43"/>
      <c r="F353" s="43"/>
      <c r="G353" s="43"/>
      <c r="H353" s="43"/>
      <c r="I353" s="43"/>
      <c r="J353" s="43"/>
      <c r="K353" s="43"/>
      <c r="L353" s="43"/>
      <c r="M353" s="43"/>
      <c r="N353" s="43"/>
      <c r="O353" s="43"/>
      <c r="P353" s="43"/>
      <c r="Q353" s="43"/>
      <c r="R353" s="43"/>
      <c r="S353" s="43"/>
      <c r="T353" s="43"/>
      <c r="U353" s="43"/>
      <c r="V353" s="43"/>
    </row>
    <row r="354" spans="1:22" ht="14">
      <c r="A354" s="43"/>
      <c r="B354" s="43"/>
      <c r="C354" s="43"/>
      <c r="D354" s="43"/>
      <c r="E354" s="43"/>
      <c r="F354" s="43"/>
      <c r="G354" s="43"/>
      <c r="H354" s="43"/>
      <c r="I354" s="43"/>
      <c r="J354" s="43"/>
      <c r="K354" s="43"/>
      <c r="L354" s="43"/>
      <c r="M354" s="43"/>
      <c r="N354" s="43"/>
      <c r="O354" s="43"/>
      <c r="P354" s="43"/>
      <c r="Q354" s="43"/>
      <c r="R354" s="43"/>
      <c r="S354" s="43"/>
      <c r="T354" s="43"/>
      <c r="U354" s="43"/>
      <c r="V354" s="43"/>
    </row>
    <row r="355" spans="1:22" ht="14">
      <c r="A355" s="43"/>
      <c r="B355" s="43"/>
      <c r="C355" s="43"/>
      <c r="D355" s="43"/>
      <c r="E355" s="43"/>
      <c r="F355" s="43"/>
      <c r="G355" s="43"/>
      <c r="H355" s="43"/>
      <c r="I355" s="43"/>
      <c r="J355" s="43"/>
      <c r="K355" s="43"/>
      <c r="L355" s="43"/>
      <c r="M355" s="43"/>
      <c r="N355" s="43"/>
      <c r="O355" s="43"/>
      <c r="P355" s="43"/>
      <c r="Q355" s="43"/>
      <c r="R355" s="43"/>
      <c r="S355" s="43"/>
      <c r="T355" s="43"/>
      <c r="U355" s="43"/>
      <c r="V355" s="43"/>
    </row>
    <row r="356" spans="1:22" ht="14">
      <c r="A356" s="43"/>
      <c r="B356" s="43"/>
      <c r="C356" s="43"/>
      <c r="D356" s="43"/>
      <c r="E356" s="43"/>
      <c r="F356" s="43"/>
      <c r="G356" s="43"/>
      <c r="H356" s="43"/>
      <c r="I356" s="43"/>
      <c r="J356" s="43"/>
      <c r="K356" s="43"/>
      <c r="L356" s="43"/>
      <c r="M356" s="43"/>
      <c r="N356" s="43"/>
      <c r="O356" s="43"/>
      <c r="P356" s="43"/>
      <c r="Q356" s="43"/>
      <c r="R356" s="43"/>
      <c r="S356" s="43"/>
      <c r="T356" s="43"/>
      <c r="U356" s="43"/>
      <c r="V356" s="43"/>
    </row>
    <row r="357" spans="1:22" ht="14">
      <c r="A357" s="43"/>
      <c r="B357" s="43"/>
      <c r="C357" s="43"/>
      <c r="D357" s="43"/>
      <c r="E357" s="43"/>
      <c r="F357" s="43"/>
      <c r="G357" s="43"/>
      <c r="H357" s="43"/>
      <c r="I357" s="43"/>
      <c r="J357" s="43"/>
      <c r="K357" s="43"/>
      <c r="L357" s="43"/>
      <c r="M357" s="43"/>
      <c r="N357" s="43"/>
      <c r="O357" s="43"/>
      <c r="P357" s="43"/>
      <c r="Q357" s="43"/>
      <c r="R357" s="43"/>
      <c r="S357" s="43"/>
      <c r="T357" s="43"/>
      <c r="U357" s="43"/>
      <c r="V357" s="43"/>
    </row>
    <row r="358" spans="1:22" ht="14">
      <c r="A358" s="43"/>
      <c r="B358" s="43"/>
      <c r="C358" s="43"/>
      <c r="D358" s="43"/>
      <c r="E358" s="43"/>
      <c r="F358" s="43"/>
      <c r="G358" s="43"/>
      <c r="H358" s="43"/>
      <c r="I358" s="43"/>
      <c r="J358" s="43"/>
      <c r="K358" s="43"/>
      <c r="L358" s="43"/>
      <c r="M358" s="43"/>
      <c r="N358" s="43"/>
      <c r="O358" s="43"/>
      <c r="P358" s="43"/>
      <c r="Q358" s="43"/>
      <c r="R358" s="43"/>
      <c r="S358" s="43"/>
      <c r="T358" s="43"/>
      <c r="U358" s="43"/>
      <c r="V358" s="43"/>
    </row>
    <row r="359" spans="1:22" ht="14">
      <c r="A359" s="43"/>
      <c r="B359" s="43"/>
      <c r="C359" s="43"/>
      <c r="D359" s="43"/>
      <c r="E359" s="43"/>
      <c r="F359" s="43"/>
      <c r="G359" s="43"/>
      <c r="H359" s="43"/>
      <c r="I359" s="43"/>
      <c r="J359" s="43"/>
      <c r="K359" s="43"/>
      <c r="L359" s="43"/>
      <c r="M359" s="43"/>
      <c r="N359" s="43"/>
      <c r="O359" s="43"/>
      <c r="P359" s="43"/>
      <c r="Q359" s="43"/>
      <c r="R359" s="43"/>
      <c r="S359" s="43"/>
      <c r="T359" s="43"/>
      <c r="U359" s="43"/>
      <c r="V359" s="43"/>
    </row>
    <row r="360" spans="1:22" ht="14">
      <c r="A360" s="43"/>
      <c r="B360" s="43"/>
      <c r="C360" s="43"/>
      <c r="D360" s="43"/>
      <c r="E360" s="43"/>
      <c r="F360" s="43"/>
      <c r="G360" s="43"/>
      <c r="H360" s="43"/>
      <c r="I360" s="43"/>
      <c r="J360" s="43"/>
      <c r="K360" s="43"/>
      <c r="L360" s="43"/>
      <c r="M360" s="43"/>
      <c r="N360" s="43"/>
      <c r="O360" s="43"/>
      <c r="P360" s="43"/>
      <c r="Q360" s="43"/>
      <c r="R360" s="43"/>
      <c r="S360" s="43"/>
      <c r="T360" s="43"/>
      <c r="U360" s="43"/>
      <c r="V360" s="43"/>
    </row>
    <row r="361" spans="1:22" ht="14">
      <c r="A361" s="43"/>
      <c r="B361" s="43"/>
      <c r="C361" s="43"/>
      <c r="D361" s="43"/>
      <c r="E361" s="43"/>
      <c r="F361" s="43"/>
      <c r="G361" s="43"/>
      <c r="H361" s="43"/>
      <c r="I361" s="43"/>
      <c r="J361" s="43"/>
      <c r="K361" s="43"/>
      <c r="L361" s="43"/>
      <c r="M361" s="43"/>
      <c r="N361" s="43"/>
      <c r="O361" s="43"/>
      <c r="P361" s="43"/>
      <c r="Q361" s="43"/>
      <c r="R361" s="43"/>
      <c r="S361" s="43"/>
      <c r="T361" s="43"/>
      <c r="U361" s="43"/>
      <c r="V361" s="43"/>
    </row>
    <row r="362" spans="1:22" ht="14">
      <c r="A362" s="43"/>
      <c r="B362" s="43"/>
      <c r="C362" s="43"/>
      <c r="D362" s="43"/>
      <c r="E362" s="43"/>
      <c r="F362" s="43"/>
      <c r="G362" s="43"/>
      <c r="H362" s="43"/>
      <c r="I362" s="43"/>
      <c r="J362" s="43"/>
      <c r="K362" s="43"/>
      <c r="L362" s="43"/>
      <c r="M362" s="43"/>
      <c r="N362" s="43"/>
      <c r="O362" s="43"/>
      <c r="P362" s="43"/>
      <c r="Q362" s="43"/>
      <c r="R362" s="43"/>
      <c r="S362" s="43"/>
      <c r="T362" s="43"/>
      <c r="U362" s="43"/>
      <c r="V362" s="43"/>
    </row>
    <row r="363" spans="1:22" ht="14">
      <c r="A363" s="43"/>
      <c r="B363" s="43"/>
      <c r="C363" s="43"/>
      <c r="D363" s="43"/>
      <c r="E363" s="43"/>
      <c r="F363" s="43"/>
      <c r="G363" s="43"/>
      <c r="H363" s="43"/>
      <c r="I363" s="43"/>
      <c r="J363" s="43"/>
      <c r="K363" s="43"/>
      <c r="L363" s="43"/>
      <c r="M363" s="43"/>
      <c r="N363" s="43"/>
      <c r="O363" s="43"/>
      <c r="P363" s="43"/>
      <c r="Q363" s="43"/>
      <c r="R363" s="43"/>
      <c r="S363" s="43"/>
      <c r="T363" s="43"/>
      <c r="U363" s="43"/>
      <c r="V363" s="43"/>
    </row>
    <row r="364" spans="1:22" ht="14">
      <c r="A364" s="43"/>
      <c r="B364" s="43"/>
      <c r="C364" s="43"/>
      <c r="D364" s="43"/>
      <c r="E364" s="43"/>
      <c r="F364" s="43"/>
      <c r="G364" s="43"/>
      <c r="H364" s="43"/>
      <c r="I364" s="43"/>
      <c r="J364" s="43"/>
      <c r="K364" s="43"/>
      <c r="L364" s="43"/>
      <c r="M364" s="43"/>
      <c r="N364" s="43"/>
      <c r="O364" s="43"/>
      <c r="P364" s="43"/>
      <c r="Q364" s="43"/>
      <c r="R364" s="43"/>
      <c r="S364" s="43"/>
      <c r="T364" s="43"/>
      <c r="U364" s="43"/>
      <c r="V364" s="43"/>
    </row>
    <row r="365" spans="1:22" ht="14">
      <c r="A365" s="43"/>
      <c r="B365" s="43"/>
      <c r="C365" s="43"/>
      <c r="D365" s="43"/>
      <c r="E365" s="43"/>
      <c r="F365" s="43"/>
      <c r="G365" s="43"/>
      <c r="H365" s="43"/>
      <c r="I365" s="43"/>
      <c r="J365" s="43"/>
      <c r="K365" s="43"/>
      <c r="L365" s="43"/>
      <c r="M365" s="43"/>
      <c r="N365" s="43"/>
      <c r="O365" s="43"/>
      <c r="P365" s="43"/>
      <c r="Q365" s="43"/>
      <c r="R365" s="43"/>
      <c r="S365" s="43"/>
      <c r="T365" s="43"/>
      <c r="U365" s="43"/>
      <c r="V365" s="43"/>
    </row>
    <row r="366" spans="1:22" ht="14">
      <c r="A366" s="43"/>
      <c r="B366" s="43"/>
      <c r="C366" s="43"/>
      <c r="D366" s="43"/>
      <c r="E366" s="43"/>
      <c r="F366" s="43"/>
      <c r="G366" s="43"/>
      <c r="H366" s="43"/>
      <c r="I366" s="43"/>
      <c r="J366" s="43"/>
      <c r="K366" s="43"/>
      <c r="L366" s="43"/>
      <c r="M366" s="43"/>
      <c r="N366" s="43"/>
      <c r="O366" s="43"/>
      <c r="P366" s="43"/>
      <c r="Q366" s="43"/>
      <c r="R366" s="43"/>
      <c r="S366" s="43"/>
      <c r="T366" s="43"/>
      <c r="U366" s="43"/>
      <c r="V366" s="43"/>
    </row>
    <row r="367" spans="1:22" ht="14">
      <c r="A367" s="43"/>
      <c r="B367" s="43"/>
      <c r="C367" s="43"/>
      <c r="D367" s="43"/>
      <c r="E367" s="43"/>
      <c r="F367" s="43"/>
      <c r="G367" s="43"/>
      <c r="H367" s="43"/>
      <c r="I367" s="43"/>
      <c r="J367" s="43"/>
      <c r="K367" s="43"/>
      <c r="L367" s="43"/>
      <c r="M367" s="43"/>
      <c r="N367" s="43"/>
      <c r="O367" s="43"/>
      <c r="P367" s="43"/>
      <c r="Q367" s="43"/>
      <c r="R367" s="43"/>
      <c r="S367" s="43"/>
      <c r="T367" s="43"/>
      <c r="U367" s="43"/>
      <c r="V367" s="43"/>
    </row>
    <row r="368" spans="1:22" ht="14">
      <c r="A368" s="43"/>
      <c r="B368" s="43"/>
      <c r="C368" s="43"/>
      <c r="D368" s="43"/>
      <c r="E368" s="43"/>
      <c r="F368" s="43"/>
      <c r="G368" s="43"/>
      <c r="H368" s="43"/>
      <c r="I368" s="43"/>
      <c r="J368" s="43"/>
      <c r="K368" s="43"/>
      <c r="L368" s="43"/>
      <c r="M368" s="43"/>
      <c r="N368" s="43"/>
      <c r="O368" s="43"/>
      <c r="P368" s="43"/>
      <c r="Q368" s="43"/>
      <c r="R368" s="43"/>
      <c r="S368" s="43"/>
      <c r="T368" s="43"/>
      <c r="U368" s="43"/>
      <c r="V368" s="43"/>
    </row>
    <row r="369" spans="1:22" ht="14">
      <c r="A369" s="43"/>
      <c r="B369" s="43"/>
      <c r="C369" s="43"/>
      <c r="D369" s="43"/>
      <c r="E369" s="43"/>
      <c r="F369" s="43"/>
      <c r="G369" s="43"/>
      <c r="H369" s="43"/>
      <c r="I369" s="43"/>
      <c r="J369" s="43"/>
      <c r="K369" s="43"/>
      <c r="L369" s="43"/>
      <c r="M369" s="43"/>
      <c r="N369" s="43"/>
      <c r="O369" s="43"/>
      <c r="P369" s="43"/>
      <c r="Q369" s="43"/>
      <c r="R369" s="43"/>
      <c r="S369" s="43"/>
      <c r="T369" s="43"/>
      <c r="U369" s="43"/>
      <c r="V369" s="43"/>
    </row>
    <row r="370" spans="1:22" ht="14">
      <c r="A370" s="43"/>
      <c r="B370" s="43"/>
      <c r="C370" s="43"/>
      <c r="D370" s="43"/>
      <c r="E370" s="43"/>
      <c r="F370" s="43"/>
      <c r="G370" s="43"/>
      <c r="H370" s="43"/>
      <c r="I370" s="43"/>
      <c r="J370" s="43"/>
      <c r="K370" s="43"/>
      <c r="L370" s="43"/>
      <c r="M370" s="43"/>
      <c r="N370" s="43"/>
      <c r="O370" s="43"/>
      <c r="P370" s="43"/>
      <c r="Q370" s="43"/>
      <c r="R370" s="43"/>
      <c r="S370" s="43"/>
      <c r="T370" s="43"/>
      <c r="U370" s="43"/>
      <c r="V370" s="43"/>
    </row>
    <row r="371" spans="1:22" ht="14">
      <c r="A371" s="43"/>
      <c r="B371" s="43"/>
      <c r="C371" s="43"/>
      <c r="D371" s="43"/>
      <c r="E371" s="43"/>
      <c r="F371" s="43"/>
      <c r="G371" s="43"/>
      <c r="H371" s="43"/>
      <c r="I371" s="43"/>
      <c r="J371" s="43"/>
      <c r="K371" s="43"/>
      <c r="L371" s="43"/>
      <c r="M371" s="43"/>
      <c r="N371" s="43"/>
      <c r="O371" s="43"/>
      <c r="P371" s="43"/>
      <c r="Q371" s="43"/>
      <c r="R371" s="43"/>
      <c r="S371" s="43"/>
      <c r="T371" s="43"/>
      <c r="U371" s="43"/>
      <c r="V371" s="43"/>
    </row>
    <row r="372" spans="1:22" ht="14">
      <c r="A372" s="43"/>
      <c r="B372" s="43"/>
      <c r="C372" s="43"/>
      <c r="D372" s="43"/>
      <c r="E372" s="43"/>
      <c r="F372" s="43"/>
      <c r="G372" s="43"/>
      <c r="H372" s="43"/>
      <c r="I372" s="43"/>
      <c r="J372" s="43"/>
      <c r="K372" s="43"/>
      <c r="L372" s="43"/>
      <c r="M372" s="43"/>
      <c r="N372" s="43"/>
      <c r="O372" s="43"/>
      <c r="P372" s="43"/>
      <c r="Q372" s="43"/>
      <c r="R372" s="43"/>
      <c r="S372" s="43"/>
      <c r="T372" s="43"/>
      <c r="U372" s="43"/>
      <c r="V372" s="43"/>
    </row>
    <row r="373" spans="1:22" ht="14">
      <c r="A373" s="43"/>
      <c r="B373" s="43"/>
      <c r="C373" s="43"/>
      <c r="D373" s="43"/>
      <c r="E373" s="43"/>
      <c r="F373" s="43"/>
      <c r="G373" s="43"/>
      <c r="H373" s="43"/>
      <c r="I373" s="43"/>
      <c r="J373" s="43"/>
      <c r="K373" s="43"/>
      <c r="L373" s="43"/>
      <c r="M373" s="43"/>
      <c r="N373" s="43"/>
      <c r="O373" s="43"/>
      <c r="P373" s="43"/>
      <c r="Q373" s="43"/>
      <c r="R373" s="43"/>
      <c r="S373" s="43"/>
      <c r="T373" s="43"/>
      <c r="U373" s="43"/>
      <c r="V373" s="43"/>
    </row>
    <row r="374" spans="1:22" ht="14">
      <c r="A374" s="43"/>
      <c r="B374" s="43"/>
      <c r="C374" s="43"/>
      <c r="D374" s="43"/>
      <c r="E374" s="43"/>
      <c r="F374" s="43"/>
      <c r="G374" s="43"/>
      <c r="H374" s="43"/>
      <c r="I374" s="43"/>
      <c r="J374" s="43"/>
      <c r="K374" s="43"/>
      <c r="L374" s="43"/>
      <c r="M374" s="43"/>
      <c r="N374" s="43"/>
      <c r="O374" s="43"/>
      <c r="P374" s="43"/>
      <c r="Q374" s="43"/>
      <c r="R374" s="43"/>
      <c r="S374" s="43"/>
      <c r="T374" s="43"/>
      <c r="U374" s="43"/>
      <c r="V374" s="43"/>
    </row>
    <row r="375" spans="1:22" ht="14">
      <c r="A375" s="43"/>
      <c r="B375" s="43"/>
      <c r="C375" s="43"/>
      <c r="D375" s="43"/>
      <c r="E375" s="43"/>
      <c r="F375" s="43"/>
      <c r="G375" s="43"/>
      <c r="H375" s="43"/>
      <c r="I375" s="43"/>
      <c r="J375" s="43"/>
      <c r="K375" s="43"/>
      <c r="L375" s="43"/>
      <c r="M375" s="43"/>
      <c r="N375" s="43"/>
      <c r="O375" s="43"/>
      <c r="P375" s="43"/>
      <c r="Q375" s="43"/>
      <c r="R375" s="43"/>
      <c r="S375" s="43"/>
      <c r="T375" s="43"/>
      <c r="U375" s="43"/>
      <c r="V375" s="43"/>
    </row>
    <row r="376" spans="1:22" ht="14">
      <c r="A376" s="43"/>
      <c r="B376" s="43"/>
      <c r="C376" s="43"/>
      <c r="D376" s="43"/>
      <c r="E376" s="43"/>
      <c r="F376" s="43"/>
      <c r="G376" s="43"/>
      <c r="H376" s="43"/>
      <c r="I376" s="43"/>
      <c r="J376" s="43"/>
      <c r="K376" s="43"/>
      <c r="L376" s="43"/>
      <c r="M376" s="43"/>
      <c r="N376" s="43"/>
      <c r="O376" s="43"/>
      <c r="P376" s="43"/>
      <c r="Q376" s="43"/>
      <c r="R376" s="43"/>
      <c r="S376" s="43"/>
      <c r="T376" s="43"/>
      <c r="U376" s="43"/>
      <c r="V376" s="43"/>
    </row>
    <row r="377" spans="1:22" ht="14">
      <c r="A377" s="43"/>
      <c r="B377" s="43"/>
      <c r="C377" s="43"/>
      <c r="D377" s="43"/>
      <c r="E377" s="43"/>
      <c r="F377" s="43"/>
      <c r="G377" s="43"/>
      <c r="H377" s="43"/>
      <c r="I377" s="43"/>
      <c r="J377" s="43"/>
      <c r="K377" s="43"/>
      <c r="L377" s="43"/>
      <c r="M377" s="43"/>
      <c r="N377" s="43"/>
      <c r="O377" s="43"/>
      <c r="P377" s="43"/>
      <c r="Q377" s="43"/>
      <c r="R377" s="43"/>
      <c r="S377" s="43"/>
      <c r="T377" s="43"/>
      <c r="U377" s="43"/>
      <c r="V377" s="43"/>
    </row>
    <row r="378" spans="1:22" ht="14">
      <c r="A378" s="43"/>
      <c r="B378" s="43"/>
      <c r="C378" s="43"/>
      <c r="D378" s="43"/>
      <c r="E378" s="43"/>
      <c r="F378" s="43"/>
      <c r="G378" s="43"/>
      <c r="H378" s="43"/>
      <c r="I378" s="43"/>
      <c r="J378" s="43"/>
      <c r="K378" s="43"/>
      <c r="L378" s="43"/>
      <c r="M378" s="43"/>
      <c r="N378" s="43"/>
      <c r="O378" s="43"/>
      <c r="P378" s="43"/>
      <c r="Q378" s="43"/>
      <c r="R378" s="43"/>
      <c r="S378" s="43"/>
      <c r="T378" s="43"/>
      <c r="U378" s="43"/>
      <c r="V378" s="43"/>
    </row>
    <row r="379" spans="1:22" ht="14">
      <c r="A379" s="43"/>
      <c r="B379" s="43"/>
      <c r="C379" s="43"/>
      <c r="D379" s="43"/>
      <c r="E379" s="43"/>
      <c r="F379" s="43"/>
      <c r="G379" s="43"/>
      <c r="H379" s="43"/>
      <c r="I379" s="43"/>
      <c r="J379" s="43"/>
      <c r="K379" s="43"/>
      <c r="L379" s="43"/>
      <c r="M379" s="43"/>
      <c r="N379" s="43"/>
      <c r="O379" s="43"/>
      <c r="P379" s="43"/>
      <c r="Q379" s="43"/>
      <c r="R379" s="43"/>
      <c r="S379" s="43"/>
      <c r="T379" s="43"/>
      <c r="U379" s="43"/>
      <c r="V379" s="43"/>
    </row>
    <row r="380" spans="1:22" ht="14">
      <c r="A380" s="43"/>
      <c r="B380" s="43"/>
      <c r="C380" s="43"/>
      <c r="D380" s="43"/>
      <c r="E380" s="43"/>
      <c r="F380" s="43"/>
      <c r="G380" s="43"/>
      <c r="H380" s="43"/>
      <c r="I380" s="43"/>
      <c r="J380" s="43"/>
      <c r="K380" s="43"/>
      <c r="L380" s="43"/>
      <c r="M380" s="43"/>
      <c r="N380" s="43"/>
      <c r="O380" s="43"/>
      <c r="P380" s="43"/>
      <c r="Q380" s="43"/>
      <c r="R380" s="43"/>
      <c r="S380" s="43"/>
      <c r="T380" s="43"/>
      <c r="U380" s="43"/>
      <c r="V380" s="43"/>
    </row>
    <row r="381" spans="1:22" ht="14">
      <c r="A381" s="43"/>
      <c r="B381" s="43"/>
      <c r="C381" s="43"/>
      <c r="D381" s="43"/>
      <c r="E381" s="43"/>
      <c r="F381" s="43"/>
      <c r="G381" s="43"/>
      <c r="H381" s="43"/>
      <c r="I381" s="43"/>
      <c r="J381" s="43"/>
      <c r="K381" s="43"/>
      <c r="L381" s="43"/>
      <c r="M381" s="43"/>
      <c r="N381" s="43"/>
      <c r="O381" s="43"/>
      <c r="P381" s="43"/>
      <c r="Q381" s="43"/>
      <c r="R381" s="43"/>
      <c r="S381" s="43"/>
      <c r="T381" s="43"/>
      <c r="U381" s="43"/>
      <c r="V381" s="43"/>
    </row>
    <row r="382" spans="1:22" ht="14">
      <c r="A382" s="43"/>
      <c r="B382" s="43"/>
      <c r="C382" s="43"/>
      <c r="D382" s="43"/>
      <c r="E382" s="43"/>
      <c r="F382" s="43"/>
      <c r="G382" s="43"/>
      <c r="H382" s="43"/>
      <c r="I382" s="43"/>
      <c r="J382" s="43"/>
      <c r="K382" s="43"/>
      <c r="L382" s="43"/>
      <c r="M382" s="43"/>
      <c r="N382" s="43"/>
      <c r="O382" s="43"/>
      <c r="P382" s="43"/>
      <c r="Q382" s="43"/>
      <c r="R382" s="43"/>
      <c r="S382" s="43"/>
      <c r="T382" s="43"/>
      <c r="U382" s="43"/>
      <c r="V382" s="43"/>
    </row>
    <row r="383" spans="1:22" ht="14">
      <c r="A383" s="43"/>
      <c r="B383" s="43"/>
      <c r="C383" s="43"/>
      <c r="D383" s="43"/>
      <c r="E383" s="43"/>
      <c r="F383" s="43"/>
      <c r="G383" s="43"/>
      <c r="H383" s="43"/>
      <c r="I383" s="43"/>
      <c r="J383" s="43"/>
      <c r="K383" s="43"/>
      <c r="L383" s="43"/>
      <c r="M383" s="43"/>
      <c r="N383" s="43"/>
      <c r="O383" s="43"/>
      <c r="P383" s="43"/>
      <c r="Q383" s="43"/>
      <c r="R383" s="43"/>
      <c r="S383" s="43"/>
      <c r="T383" s="43"/>
      <c r="U383" s="43"/>
      <c r="V383" s="43"/>
    </row>
    <row r="384" spans="1:22" ht="14">
      <c r="A384" s="43"/>
      <c r="B384" s="43"/>
      <c r="C384" s="43"/>
      <c r="D384" s="43"/>
      <c r="E384" s="43"/>
      <c r="F384" s="43"/>
      <c r="G384" s="43"/>
      <c r="H384" s="43"/>
      <c r="I384" s="43"/>
      <c r="J384" s="43"/>
      <c r="K384" s="43"/>
      <c r="L384" s="43"/>
      <c r="M384" s="43"/>
      <c r="N384" s="43"/>
      <c r="O384" s="43"/>
      <c r="P384" s="43"/>
      <c r="Q384" s="43"/>
      <c r="R384" s="43"/>
      <c r="S384" s="43"/>
      <c r="T384" s="43"/>
      <c r="U384" s="43"/>
      <c r="V384" s="43"/>
    </row>
    <row r="385" spans="1:22" ht="14">
      <c r="A385" s="43"/>
      <c r="B385" s="43"/>
      <c r="C385" s="43"/>
      <c r="D385" s="43"/>
      <c r="E385" s="43"/>
      <c r="F385" s="43"/>
      <c r="G385" s="43"/>
      <c r="H385" s="43"/>
      <c r="I385" s="43"/>
      <c r="J385" s="43"/>
      <c r="K385" s="43"/>
      <c r="L385" s="43"/>
      <c r="M385" s="43"/>
      <c r="N385" s="43"/>
      <c r="O385" s="43"/>
      <c r="P385" s="43"/>
      <c r="Q385" s="43"/>
      <c r="R385" s="43"/>
      <c r="S385" s="43"/>
      <c r="T385" s="43"/>
      <c r="U385" s="43"/>
      <c r="V385" s="43"/>
    </row>
    <row r="386" spans="1:22" ht="14">
      <c r="A386" s="43"/>
      <c r="B386" s="43"/>
      <c r="C386" s="43"/>
      <c r="D386" s="43"/>
      <c r="E386" s="43"/>
      <c r="F386" s="43"/>
      <c r="G386" s="43"/>
      <c r="H386" s="43"/>
      <c r="I386" s="43"/>
      <c r="J386" s="43"/>
      <c r="K386" s="43"/>
      <c r="L386" s="43"/>
      <c r="M386" s="43"/>
      <c r="N386" s="43"/>
      <c r="O386" s="43"/>
      <c r="P386" s="43"/>
      <c r="Q386" s="43"/>
      <c r="R386" s="43"/>
      <c r="S386" s="43"/>
      <c r="T386" s="43"/>
      <c r="U386" s="43"/>
      <c r="V386" s="43"/>
    </row>
    <row r="387" spans="1:22" ht="14">
      <c r="A387" s="43"/>
      <c r="B387" s="43"/>
      <c r="C387" s="43"/>
      <c r="D387" s="43"/>
      <c r="E387" s="43"/>
      <c r="F387" s="43"/>
      <c r="G387" s="43"/>
      <c r="H387" s="43"/>
      <c r="I387" s="43"/>
      <c r="J387" s="43"/>
      <c r="K387" s="43"/>
      <c r="L387" s="43"/>
      <c r="M387" s="43"/>
      <c r="N387" s="43"/>
      <c r="O387" s="43"/>
      <c r="P387" s="43"/>
      <c r="Q387" s="43"/>
      <c r="R387" s="43"/>
      <c r="S387" s="43"/>
      <c r="T387" s="43"/>
      <c r="U387" s="43"/>
      <c r="V387" s="43"/>
    </row>
    <row r="388" spans="1:22" ht="14">
      <c r="A388" s="43"/>
      <c r="B388" s="43"/>
      <c r="C388" s="43"/>
      <c r="D388" s="43"/>
      <c r="E388" s="43"/>
      <c r="F388" s="43"/>
      <c r="G388" s="43"/>
      <c r="H388" s="43"/>
      <c r="I388" s="43"/>
      <c r="J388" s="43"/>
      <c r="K388" s="43"/>
      <c r="L388" s="43"/>
      <c r="M388" s="43"/>
      <c r="N388" s="43"/>
      <c r="O388" s="43"/>
      <c r="P388" s="43"/>
      <c r="Q388" s="43"/>
      <c r="R388" s="43"/>
      <c r="S388" s="43"/>
      <c r="T388" s="43"/>
      <c r="U388" s="43"/>
      <c r="V388" s="43"/>
    </row>
    <row r="389" spans="1:22" ht="14">
      <c r="A389" s="43"/>
      <c r="B389" s="43"/>
      <c r="C389" s="43"/>
      <c r="D389" s="43"/>
      <c r="E389" s="43"/>
      <c r="F389" s="43"/>
      <c r="G389" s="43"/>
      <c r="H389" s="43"/>
      <c r="I389" s="43"/>
      <c r="J389" s="43"/>
      <c r="K389" s="43"/>
      <c r="L389" s="43"/>
      <c r="M389" s="43"/>
      <c r="N389" s="43"/>
      <c r="O389" s="43"/>
      <c r="P389" s="43"/>
      <c r="Q389" s="43"/>
      <c r="R389" s="43"/>
      <c r="S389" s="43"/>
      <c r="T389" s="43"/>
      <c r="U389" s="43"/>
      <c r="V389" s="43"/>
    </row>
    <row r="390" spans="1:22" ht="14">
      <c r="A390" s="43"/>
      <c r="B390" s="43"/>
      <c r="C390" s="43"/>
      <c r="D390" s="43"/>
      <c r="E390" s="43"/>
      <c r="F390" s="43"/>
      <c r="G390" s="43"/>
      <c r="H390" s="43"/>
      <c r="I390" s="43"/>
      <c r="J390" s="43"/>
      <c r="K390" s="43"/>
      <c r="L390" s="43"/>
      <c r="M390" s="43"/>
      <c r="N390" s="43"/>
      <c r="O390" s="43"/>
      <c r="P390" s="43"/>
      <c r="Q390" s="43"/>
      <c r="R390" s="43"/>
      <c r="S390" s="43"/>
      <c r="T390" s="43"/>
      <c r="U390" s="43"/>
      <c r="V390" s="43"/>
    </row>
    <row r="391" spans="1:22" ht="14">
      <c r="A391" s="43"/>
      <c r="B391" s="43"/>
      <c r="C391" s="43"/>
      <c r="D391" s="43"/>
      <c r="E391" s="43"/>
      <c r="F391" s="43"/>
      <c r="G391" s="43"/>
      <c r="H391" s="43"/>
      <c r="I391" s="43"/>
      <c r="J391" s="43"/>
      <c r="K391" s="43"/>
      <c r="L391" s="43"/>
      <c r="M391" s="43"/>
      <c r="N391" s="43"/>
      <c r="O391" s="43"/>
      <c r="P391" s="43"/>
      <c r="Q391" s="43"/>
      <c r="R391" s="43"/>
      <c r="S391" s="43"/>
      <c r="T391" s="43"/>
      <c r="U391" s="43"/>
      <c r="V391" s="43"/>
    </row>
    <row r="392" spans="1:22" ht="14">
      <c r="A392" s="43"/>
      <c r="B392" s="43"/>
      <c r="C392" s="43"/>
      <c r="D392" s="43"/>
      <c r="E392" s="43"/>
      <c r="F392" s="43"/>
      <c r="G392" s="43"/>
      <c r="H392" s="43"/>
      <c r="I392" s="43"/>
      <c r="J392" s="43"/>
      <c r="K392" s="43"/>
      <c r="L392" s="43"/>
      <c r="M392" s="43"/>
      <c r="N392" s="43"/>
      <c r="O392" s="43"/>
      <c r="P392" s="43"/>
      <c r="Q392" s="43"/>
      <c r="R392" s="43"/>
      <c r="S392" s="43"/>
      <c r="T392" s="43"/>
      <c r="U392" s="43"/>
      <c r="V392" s="43"/>
    </row>
    <row r="393" spans="1:22" ht="14">
      <c r="A393" s="43"/>
      <c r="B393" s="43"/>
      <c r="C393" s="43"/>
      <c r="D393" s="43"/>
      <c r="E393" s="43"/>
      <c r="F393" s="43"/>
      <c r="G393" s="43"/>
      <c r="H393" s="43"/>
      <c r="I393" s="43"/>
      <c r="J393" s="43"/>
      <c r="K393" s="43"/>
      <c r="L393" s="43"/>
      <c r="M393" s="43"/>
      <c r="N393" s="43"/>
      <c r="O393" s="43"/>
      <c r="P393" s="43"/>
      <c r="Q393" s="43"/>
      <c r="R393" s="43"/>
      <c r="S393" s="43"/>
      <c r="T393" s="43"/>
      <c r="U393" s="43"/>
      <c r="V393" s="43"/>
    </row>
    <row r="394" spans="1:22" ht="14">
      <c r="A394" s="43"/>
      <c r="B394" s="43"/>
      <c r="C394" s="43"/>
      <c r="D394" s="43"/>
      <c r="E394" s="43"/>
      <c r="F394" s="43"/>
      <c r="G394" s="43"/>
      <c r="H394" s="43"/>
      <c r="I394" s="43"/>
      <c r="J394" s="43"/>
      <c r="K394" s="43"/>
      <c r="L394" s="43"/>
      <c r="M394" s="43"/>
      <c r="N394" s="43"/>
      <c r="O394" s="43"/>
      <c r="P394" s="43"/>
      <c r="Q394" s="43"/>
      <c r="R394" s="43"/>
      <c r="S394" s="43"/>
      <c r="T394" s="43"/>
      <c r="U394" s="43"/>
      <c r="V394" s="43"/>
    </row>
    <row r="395" spans="1:22" ht="14">
      <c r="A395" s="43"/>
      <c r="B395" s="43"/>
      <c r="C395" s="43"/>
      <c r="D395" s="43"/>
      <c r="E395" s="43"/>
      <c r="F395" s="43"/>
      <c r="G395" s="43"/>
      <c r="H395" s="43"/>
      <c r="I395" s="43"/>
      <c r="J395" s="43"/>
      <c r="K395" s="43"/>
      <c r="L395" s="43"/>
      <c r="M395" s="43"/>
      <c r="N395" s="43"/>
      <c r="O395" s="43"/>
      <c r="P395" s="43"/>
      <c r="Q395" s="43"/>
      <c r="R395" s="43"/>
      <c r="S395" s="43"/>
      <c r="T395" s="43"/>
      <c r="U395" s="43"/>
      <c r="V395" s="43"/>
    </row>
    <row r="396" spans="1:22" ht="14">
      <c r="A396" s="43"/>
      <c r="B396" s="43"/>
      <c r="C396" s="43"/>
      <c r="D396" s="43"/>
      <c r="E396" s="43"/>
      <c r="F396" s="43"/>
      <c r="G396" s="43"/>
      <c r="H396" s="43"/>
      <c r="I396" s="43"/>
      <c r="J396" s="43"/>
      <c r="K396" s="43"/>
      <c r="L396" s="43"/>
      <c r="M396" s="43"/>
      <c r="N396" s="43"/>
      <c r="O396" s="43"/>
      <c r="P396" s="43"/>
      <c r="Q396" s="43"/>
      <c r="R396" s="43"/>
      <c r="S396" s="43"/>
      <c r="T396" s="43"/>
      <c r="U396" s="43"/>
      <c r="V396" s="43"/>
    </row>
    <row r="397" spans="1:22" ht="14">
      <c r="A397" s="43"/>
      <c r="B397" s="43"/>
      <c r="C397" s="43"/>
      <c r="D397" s="43"/>
      <c r="E397" s="43"/>
      <c r="F397" s="43"/>
      <c r="G397" s="43"/>
      <c r="H397" s="43"/>
      <c r="I397" s="43"/>
      <c r="J397" s="43"/>
      <c r="K397" s="43"/>
      <c r="L397" s="43"/>
      <c r="M397" s="43"/>
      <c r="N397" s="43"/>
      <c r="O397" s="43"/>
      <c r="P397" s="43"/>
      <c r="Q397" s="43"/>
      <c r="R397" s="43"/>
      <c r="S397" s="43"/>
      <c r="T397" s="43"/>
      <c r="U397" s="43"/>
      <c r="V397" s="43"/>
    </row>
    <row r="398" spans="1:22" ht="14">
      <c r="A398" s="43"/>
      <c r="B398" s="43"/>
      <c r="C398" s="43"/>
      <c r="D398" s="43"/>
      <c r="E398" s="43"/>
      <c r="F398" s="43"/>
      <c r="G398" s="43"/>
      <c r="H398" s="43"/>
      <c r="I398" s="43"/>
      <c r="J398" s="43"/>
      <c r="K398" s="43"/>
      <c r="L398" s="43"/>
      <c r="M398" s="43"/>
      <c r="N398" s="43"/>
      <c r="O398" s="43"/>
      <c r="P398" s="43"/>
      <c r="Q398" s="43"/>
      <c r="R398" s="43"/>
      <c r="S398" s="43"/>
      <c r="T398" s="43"/>
      <c r="U398" s="43"/>
      <c r="V398" s="43"/>
    </row>
    <row r="399" spans="1:22" ht="14">
      <c r="A399" s="43"/>
      <c r="B399" s="43"/>
      <c r="C399" s="43"/>
      <c r="D399" s="43"/>
      <c r="E399" s="43"/>
      <c r="F399" s="43"/>
      <c r="G399" s="43"/>
      <c r="H399" s="43"/>
      <c r="I399" s="43"/>
      <c r="J399" s="43"/>
      <c r="K399" s="43"/>
      <c r="L399" s="43"/>
      <c r="M399" s="43"/>
      <c r="N399" s="43"/>
      <c r="O399" s="43"/>
      <c r="P399" s="43"/>
      <c r="Q399" s="43"/>
      <c r="R399" s="43"/>
      <c r="S399" s="43"/>
      <c r="T399" s="43"/>
      <c r="U399" s="43"/>
      <c r="V399" s="43"/>
    </row>
    <row r="400" spans="1:22" ht="14">
      <c r="A400" s="43"/>
      <c r="B400" s="43"/>
      <c r="C400" s="43"/>
      <c r="D400" s="43"/>
      <c r="E400" s="43"/>
      <c r="F400" s="43"/>
      <c r="G400" s="43"/>
      <c r="H400" s="43"/>
      <c r="I400" s="43"/>
      <c r="J400" s="43"/>
      <c r="K400" s="43"/>
      <c r="L400" s="43"/>
      <c r="M400" s="43"/>
      <c r="N400" s="43"/>
      <c r="O400" s="43"/>
      <c r="P400" s="43"/>
      <c r="Q400" s="43"/>
      <c r="R400" s="43"/>
      <c r="S400" s="43"/>
      <c r="T400" s="43"/>
      <c r="U400" s="43"/>
      <c r="V400" s="43"/>
    </row>
    <row r="401" spans="1:22" ht="14">
      <c r="A401" s="43"/>
      <c r="B401" s="43"/>
      <c r="C401" s="43"/>
      <c r="D401" s="43"/>
      <c r="E401" s="43"/>
      <c r="F401" s="43"/>
      <c r="G401" s="43"/>
      <c r="H401" s="43"/>
      <c r="I401" s="43"/>
      <c r="J401" s="43"/>
      <c r="K401" s="43"/>
      <c r="L401" s="43"/>
      <c r="M401" s="43"/>
      <c r="N401" s="43"/>
      <c r="O401" s="43"/>
      <c r="P401" s="43"/>
      <c r="Q401" s="43"/>
      <c r="R401" s="43"/>
      <c r="S401" s="43"/>
      <c r="T401" s="43"/>
      <c r="U401" s="43"/>
      <c r="V401" s="43"/>
    </row>
    <row r="402" spans="1:22" ht="14">
      <c r="A402" s="43"/>
      <c r="B402" s="43"/>
      <c r="C402" s="43"/>
      <c r="D402" s="43"/>
      <c r="E402" s="43"/>
      <c r="F402" s="43"/>
      <c r="G402" s="43"/>
      <c r="H402" s="43"/>
      <c r="I402" s="43"/>
      <c r="J402" s="43"/>
      <c r="K402" s="43"/>
      <c r="L402" s="43"/>
      <c r="M402" s="43"/>
      <c r="N402" s="43"/>
      <c r="O402" s="43"/>
      <c r="P402" s="43"/>
      <c r="Q402" s="43"/>
      <c r="R402" s="43"/>
      <c r="S402" s="43"/>
      <c r="T402" s="43"/>
      <c r="U402" s="43"/>
      <c r="V402" s="43"/>
    </row>
    <row r="403" spans="1:22" ht="14">
      <c r="A403" s="43"/>
      <c r="B403" s="43"/>
      <c r="C403" s="43"/>
      <c r="D403" s="43"/>
      <c r="E403" s="43"/>
      <c r="F403" s="43"/>
      <c r="G403" s="43"/>
      <c r="H403" s="43"/>
      <c r="I403" s="43"/>
      <c r="J403" s="43"/>
      <c r="K403" s="43"/>
      <c r="L403" s="43"/>
      <c r="M403" s="43"/>
      <c r="N403" s="43"/>
      <c r="O403" s="43"/>
      <c r="P403" s="43"/>
      <c r="Q403" s="43"/>
      <c r="R403" s="43"/>
      <c r="S403" s="43"/>
      <c r="T403" s="43"/>
      <c r="U403" s="43"/>
      <c r="V403" s="43"/>
    </row>
    <row r="404" spans="1:22" ht="14">
      <c r="A404" s="43"/>
      <c r="B404" s="43"/>
      <c r="C404" s="43"/>
      <c r="D404" s="43"/>
      <c r="E404" s="43"/>
      <c r="F404" s="43"/>
      <c r="G404" s="43"/>
      <c r="H404" s="43"/>
      <c r="I404" s="43"/>
      <c r="J404" s="43"/>
      <c r="K404" s="43"/>
      <c r="L404" s="43"/>
      <c r="M404" s="43"/>
      <c r="N404" s="43"/>
      <c r="O404" s="43"/>
      <c r="P404" s="43"/>
      <c r="Q404" s="43"/>
      <c r="R404" s="43"/>
      <c r="S404" s="43"/>
      <c r="T404" s="43"/>
      <c r="U404" s="43"/>
      <c r="V404" s="43"/>
    </row>
    <row r="405" spans="1:22" ht="14">
      <c r="A405" s="43"/>
      <c r="B405" s="43"/>
      <c r="C405" s="43"/>
      <c r="D405" s="43"/>
      <c r="E405" s="43"/>
      <c r="F405" s="43"/>
      <c r="G405" s="43"/>
      <c r="H405" s="43"/>
      <c r="I405" s="43"/>
      <c r="J405" s="43"/>
      <c r="K405" s="43"/>
      <c r="L405" s="43"/>
      <c r="M405" s="43"/>
      <c r="N405" s="43"/>
      <c r="O405" s="43"/>
      <c r="P405" s="43"/>
      <c r="Q405" s="43"/>
      <c r="R405" s="43"/>
      <c r="S405" s="43"/>
      <c r="T405" s="43"/>
      <c r="U405" s="43"/>
      <c r="V405" s="43"/>
    </row>
    <row r="406" spans="1:22" ht="14">
      <c r="A406" s="43"/>
      <c r="B406" s="43"/>
      <c r="C406" s="43"/>
      <c r="D406" s="43"/>
      <c r="E406" s="43"/>
      <c r="F406" s="43"/>
      <c r="G406" s="43"/>
      <c r="H406" s="43"/>
      <c r="I406" s="43"/>
      <c r="J406" s="43"/>
      <c r="K406" s="43"/>
      <c r="L406" s="43"/>
      <c r="M406" s="43"/>
      <c r="N406" s="43"/>
      <c r="O406" s="43"/>
      <c r="P406" s="43"/>
      <c r="Q406" s="43"/>
      <c r="R406" s="43"/>
      <c r="S406" s="43"/>
      <c r="T406" s="43"/>
      <c r="U406" s="43"/>
      <c r="V406" s="43"/>
    </row>
    <row r="407" spans="1:22" ht="14">
      <c r="A407" s="43"/>
      <c r="B407" s="43"/>
      <c r="C407" s="43"/>
      <c r="D407" s="43"/>
      <c r="E407" s="43"/>
      <c r="F407" s="43"/>
      <c r="G407" s="43"/>
      <c r="H407" s="43"/>
      <c r="I407" s="43"/>
      <c r="J407" s="43"/>
      <c r="K407" s="43"/>
      <c r="L407" s="43"/>
      <c r="M407" s="43"/>
      <c r="N407" s="43"/>
      <c r="O407" s="43"/>
      <c r="P407" s="43"/>
      <c r="Q407" s="43"/>
      <c r="R407" s="43"/>
      <c r="S407" s="43"/>
      <c r="T407" s="43"/>
      <c r="U407" s="43"/>
      <c r="V407" s="43"/>
    </row>
    <row r="408" spans="1:22" ht="14">
      <c r="A408" s="43"/>
      <c r="B408" s="43"/>
      <c r="C408" s="43"/>
      <c r="D408" s="43"/>
      <c r="E408" s="43"/>
      <c r="F408" s="43"/>
      <c r="G408" s="43"/>
      <c r="H408" s="43"/>
      <c r="I408" s="43"/>
      <c r="J408" s="43"/>
      <c r="K408" s="43"/>
      <c r="L408" s="43"/>
      <c r="M408" s="43"/>
      <c r="N408" s="43"/>
      <c r="O408" s="43"/>
      <c r="P408" s="43"/>
      <c r="Q408" s="43"/>
      <c r="R408" s="43"/>
      <c r="S408" s="43"/>
      <c r="T408" s="43"/>
      <c r="U408" s="43"/>
      <c r="V408" s="43"/>
    </row>
    <row r="409" spans="1:22" ht="14">
      <c r="A409" s="43"/>
      <c r="B409" s="43"/>
      <c r="C409" s="43"/>
      <c r="D409" s="43"/>
      <c r="E409" s="43"/>
      <c r="F409" s="43"/>
      <c r="G409" s="43"/>
      <c r="H409" s="43"/>
      <c r="I409" s="43"/>
      <c r="J409" s="43"/>
      <c r="K409" s="43"/>
      <c r="L409" s="43"/>
      <c r="M409" s="43"/>
      <c r="N409" s="43"/>
      <c r="O409" s="43"/>
      <c r="P409" s="43"/>
      <c r="Q409" s="43"/>
      <c r="R409" s="43"/>
      <c r="S409" s="43"/>
      <c r="T409" s="43"/>
      <c r="U409" s="43"/>
      <c r="V409" s="43"/>
    </row>
    <row r="410" spans="1:22" ht="14">
      <c r="A410" s="43"/>
      <c r="B410" s="43"/>
      <c r="C410" s="43"/>
      <c r="D410" s="43"/>
      <c r="E410" s="43"/>
      <c r="F410" s="43"/>
      <c r="G410" s="43"/>
      <c r="H410" s="43"/>
      <c r="I410" s="43"/>
      <c r="J410" s="43"/>
      <c r="K410" s="43"/>
      <c r="L410" s="43"/>
      <c r="M410" s="43"/>
      <c r="N410" s="43"/>
      <c r="O410" s="43"/>
      <c r="P410" s="43"/>
      <c r="Q410" s="43"/>
      <c r="R410" s="43"/>
      <c r="S410" s="43"/>
      <c r="T410" s="43"/>
      <c r="U410" s="43"/>
      <c r="V410" s="43"/>
    </row>
    <row r="411" spans="1:22" ht="14">
      <c r="A411" s="43"/>
      <c r="B411" s="43"/>
      <c r="C411" s="43"/>
      <c r="D411" s="43"/>
      <c r="E411" s="43"/>
      <c r="F411" s="43"/>
      <c r="G411" s="43"/>
      <c r="H411" s="43"/>
      <c r="I411" s="43"/>
      <c r="J411" s="43"/>
      <c r="K411" s="43"/>
      <c r="L411" s="43"/>
      <c r="M411" s="43"/>
      <c r="N411" s="43"/>
      <c r="O411" s="43"/>
      <c r="P411" s="43"/>
      <c r="Q411" s="43"/>
      <c r="R411" s="43"/>
      <c r="S411" s="43"/>
      <c r="T411" s="43"/>
      <c r="U411" s="43"/>
      <c r="V411" s="43"/>
    </row>
    <row r="412" spans="1:22" ht="14">
      <c r="A412" s="43"/>
      <c r="B412" s="43"/>
      <c r="C412" s="43"/>
      <c r="D412" s="43"/>
      <c r="E412" s="43"/>
      <c r="F412" s="43"/>
      <c r="G412" s="43"/>
      <c r="H412" s="43"/>
      <c r="I412" s="43"/>
      <c r="J412" s="43"/>
      <c r="K412" s="43"/>
      <c r="L412" s="43"/>
      <c r="M412" s="43"/>
      <c r="N412" s="43"/>
      <c r="O412" s="43"/>
      <c r="P412" s="43"/>
      <c r="Q412" s="43"/>
      <c r="R412" s="43"/>
      <c r="S412" s="43"/>
      <c r="T412" s="43"/>
      <c r="U412" s="43"/>
      <c r="V412" s="43"/>
    </row>
    <row r="413" spans="1:22" ht="14">
      <c r="A413" s="43"/>
      <c r="B413" s="43"/>
      <c r="C413" s="43"/>
      <c r="D413" s="43"/>
      <c r="E413" s="43"/>
      <c r="F413" s="43"/>
      <c r="G413" s="43"/>
      <c r="H413" s="43"/>
      <c r="I413" s="43"/>
      <c r="J413" s="43"/>
      <c r="K413" s="43"/>
      <c r="L413" s="43"/>
      <c r="M413" s="43"/>
      <c r="N413" s="43"/>
      <c r="O413" s="43"/>
      <c r="P413" s="43"/>
      <c r="Q413" s="43"/>
      <c r="R413" s="43"/>
      <c r="S413" s="43"/>
      <c r="T413" s="43"/>
      <c r="U413" s="43"/>
      <c r="V413" s="43"/>
    </row>
    <row r="414" spans="1:22" ht="14">
      <c r="A414" s="43"/>
      <c r="B414" s="43"/>
      <c r="C414" s="43"/>
      <c r="D414" s="43"/>
      <c r="E414" s="43"/>
      <c r="F414" s="43"/>
      <c r="G414" s="43"/>
      <c r="H414" s="43"/>
      <c r="I414" s="43"/>
      <c r="J414" s="43"/>
      <c r="K414" s="43"/>
      <c r="L414" s="43"/>
      <c r="M414" s="43"/>
      <c r="N414" s="43"/>
      <c r="O414" s="43"/>
      <c r="P414" s="43"/>
      <c r="Q414" s="43"/>
      <c r="R414" s="43"/>
      <c r="S414" s="43"/>
      <c r="T414" s="43"/>
      <c r="U414" s="43"/>
      <c r="V414" s="43"/>
    </row>
    <row r="415" spans="1:22" ht="14">
      <c r="A415" s="43"/>
      <c r="B415" s="43"/>
      <c r="C415" s="43"/>
      <c r="D415" s="43"/>
      <c r="E415" s="43"/>
      <c r="F415" s="43"/>
      <c r="G415" s="43"/>
      <c r="H415" s="43"/>
      <c r="I415" s="43"/>
      <c r="J415" s="43"/>
      <c r="K415" s="43"/>
      <c r="L415" s="43"/>
      <c r="M415" s="43"/>
      <c r="N415" s="43"/>
      <c r="O415" s="43"/>
      <c r="P415" s="43"/>
      <c r="Q415" s="43"/>
      <c r="R415" s="43"/>
      <c r="S415" s="43"/>
      <c r="T415" s="43"/>
      <c r="U415" s="43"/>
      <c r="V415" s="43"/>
    </row>
    <row r="416" spans="1:22" ht="14">
      <c r="A416" s="43"/>
      <c r="B416" s="43"/>
      <c r="C416" s="43"/>
      <c r="D416" s="43"/>
      <c r="E416" s="43"/>
      <c r="F416" s="43"/>
      <c r="G416" s="43"/>
      <c r="H416" s="43"/>
      <c r="I416" s="43"/>
      <c r="J416" s="43"/>
      <c r="K416" s="43"/>
      <c r="L416" s="43"/>
      <c r="M416" s="43"/>
      <c r="N416" s="43"/>
      <c r="O416" s="43"/>
      <c r="P416" s="43"/>
      <c r="Q416" s="43"/>
      <c r="R416" s="43"/>
      <c r="S416" s="43"/>
      <c r="T416" s="43"/>
      <c r="U416" s="43"/>
      <c r="V416" s="43"/>
    </row>
    <row r="417" spans="1:22" ht="14">
      <c r="A417" s="43"/>
      <c r="B417" s="43"/>
      <c r="C417" s="43"/>
      <c r="D417" s="43"/>
      <c r="E417" s="43"/>
      <c r="F417" s="43"/>
      <c r="G417" s="43"/>
      <c r="H417" s="43"/>
      <c r="I417" s="43"/>
      <c r="J417" s="43"/>
      <c r="K417" s="43"/>
      <c r="L417" s="43"/>
      <c r="M417" s="43"/>
      <c r="N417" s="43"/>
      <c r="O417" s="43"/>
      <c r="P417" s="43"/>
      <c r="Q417" s="43"/>
      <c r="R417" s="43"/>
      <c r="S417" s="43"/>
      <c r="T417" s="43"/>
      <c r="U417" s="43"/>
      <c r="V417" s="43"/>
    </row>
    <row r="418" spans="1:22" ht="14">
      <c r="A418" s="43"/>
      <c r="B418" s="43"/>
      <c r="C418" s="43"/>
      <c r="D418" s="43"/>
      <c r="E418" s="43"/>
      <c r="F418" s="43"/>
      <c r="G418" s="43"/>
      <c r="H418" s="43"/>
      <c r="I418" s="43"/>
      <c r="J418" s="43"/>
      <c r="K418" s="43"/>
      <c r="L418" s="43"/>
      <c r="M418" s="43"/>
      <c r="N418" s="43"/>
      <c r="O418" s="43"/>
      <c r="P418" s="43"/>
      <c r="Q418" s="43"/>
      <c r="R418" s="43"/>
      <c r="S418" s="43"/>
      <c r="T418" s="43"/>
      <c r="U418" s="43"/>
      <c r="V418" s="43"/>
    </row>
    <row r="419" spans="1:22" ht="14">
      <c r="A419" s="43"/>
      <c r="B419" s="43"/>
      <c r="C419" s="43"/>
      <c r="D419" s="43"/>
      <c r="E419" s="43"/>
      <c r="F419" s="43"/>
      <c r="G419" s="43"/>
      <c r="H419" s="43"/>
      <c r="I419" s="43"/>
      <c r="J419" s="43"/>
      <c r="K419" s="43"/>
      <c r="L419" s="43"/>
      <c r="M419" s="43"/>
      <c r="N419" s="43"/>
      <c r="O419" s="43"/>
      <c r="P419" s="43"/>
      <c r="Q419" s="43"/>
      <c r="R419" s="43"/>
      <c r="S419" s="43"/>
      <c r="T419" s="43"/>
      <c r="U419" s="43"/>
      <c r="V419" s="43"/>
    </row>
    <row r="420" spans="1:22" ht="14">
      <c r="A420" s="43"/>
      <c r="B420" s="43"/>
      <c r="C420" s="43"/>
      <c r="D420" s="43"/>
      <c r="E420" s="43"/>
      <c r="F420" s="43"/>
      <c r="G420" s="43"/>
      <c r="H420" s="43"/>
      <c r="I420" s="43"/>
      <c r="J420" s="43"/>
      <c r="K420" s="43"/>
      <c r="L420" s="43"/>
      <c r="M420" s="43"/>
      <c r="N420" s="43"/>
      <c r="O420" s="43"/>
      <c r="P420" s="43"/>
      <c r="Q420" s="43"/>
      <c r="R420" s="43"/>
      <c r="S420" s="43"/>
      <c r="T420" s="43"/>
      <c r="U420" s="43"/>
      <c r="V420" s="43"/>
    </row>
    <row r="421" spans="1:22" ht="14">
      <c r="A421" s="43"/>
      <c r="B421" s="43"/>
      <c r="C421" s="43"/>
      <c r="D421" s="43"/>
      <c r="E421" s="43"/>
      <c r="F421" s="43"/>
      <c r="G421" s="43"/>
      <c r="H421" s="43"/>
      <c r="I421" s="43"/>
      <c r="J421" s="43"/>
      <c r="K421" s="43"/>
      <c r="L421" s="43"/>
      <c r="M421" s="43"/>
      <c r="N421" s="43"/>
      <c r="O421" s="43"/>
      <c r="P421" s="43"/>
      <c r="Q421" s="43"/>
      <c r="R421" s="43"/>
      <c r="S421" s="43"/>
      <c r="T421" s="43"/>
      <c r="U421" s="43"/>
      <c r="V421" s="43"/>
    </row>
    <row r="422" spans="1:22" ht="14">
      <c r="A422" s="43"/>
      <c r="B422" s="43"/>
      <c r="C422" s="43"/>
      <c r="D422" s="43"/>
      <c r="E422" s="43"/>
      <c r="F422" s="43"/>
      <c r="G422" s="43"/>
      <c r="H422" s="43"/>
      <c r="I422" s="43"/>
      <c r="J422" s="43"/>
      <c r="K422" s="43"/>
      <c r="L422" s="43"/>
      <c r="M422" s="43"/>
      <c r="N422" s="43"/>
      <c r="O422" s="43"/>
      <c r="P422" s="43"/>
      <c r="Q422" s="43"/>
      <c r="R422" s="43"/>
      <c r="S422" s="43"/>
      <c r="T422" s="43"/>
      <c r="U422" s="43"/>
      <c r="V422" s="43"/>
    </row>
    <row r="423" spans="1:22" ht="14">
      <c r="A423" s="43"/>
      <c r="B423" s="43"/>
      <c r="C423" s="43"/>
      <c r="D423" s="43"/>
      <c r="E423" s="43"/>
      <c r="F423" s="43"/>
      <c r="G423" s="43"/>
      <c r="H423" s="43"/>
      <c r="I423" s="43"/>
      <c r="J423" s="43"/>
      <c r="K423" s="43"/>
      <c r="L423" s="43"/>
      <c r="M423" s="43"/>
      <c r="N423" s="43"/>
      <c r="O423" s="43"/>
      <c r="P423" s="43"/>
      <c r="Q423" s="43"/>
      <c r="R423" s="43"/>
      <c r="S423" s="43"/>
      <c r="T423" s="43"/>
      <c r="U423" s="43"/>
      <c r="V423" s="43"/>
    </row>
    <row r="424" spans="1:22" ht="14">
      <c r="A424" s="43"/>
      <c r="B424" s="43"/>
      <c r="C424" s="43"/>
      <c r="D424" s="43"/>
      <c r="E424" s="43"/>
      <c r="F424" s="43"/>
      <c r="G424" s="43"/>
      <c r="H424" s="43"/>
      <c r="I424" s="43"/>
      <c r="J424" s="43"/>
      <c r="K424" s="43"/>
      <c r="L424" s="43"/>
      <c r="M424" s="43"/>
      <c r="N424" s="43"/>
      <c r="O424" s="43"/>
      <c r="P424" s="43"/>
      <c r="Q424" s="43"/>
      <c r="R424" s="43"/>
      <c r="S424" s="43"/>
      <c r="T424" s="43"/>
      <c r="U424" s="43"/>
      <c r="V424" s="43"/>
    </row>
    <row r="425" spans="1:22" ht="14">
      <c r="A425" s="43"/>
      <c r="B425" s="43"/>
      <c r="C425" s="43"/>
      <c r="D425" s="43"/>
      <c r="E425" s="43"/>
      <c r="F425" s="43"/>
      <c r="G425" s="43"/>
      <c r="H425" s="43"/>
      <c r="I425" s="43"/>
      <c r="J425" s="43"/>
      <c r="K425" s="43"/>
      <c r="L425" s="43"/>
      <c r="M425" s="43"/>
      <c r="N425" s="43"/>
      <c r="O425" s="43"/>
      <c r="P425" s="43"/>
      <c r="Q425" s="43"/>
      <c r="R425" s="43"/>
      <c r="S425" s="43"/>
      <c r="T425" s="43"/>
      <c r="U425" s="43"/>
      <c r="V425" s="43"/>
    </row>
    <row r="426" spans="1:22" ht="14">
      <c r="A426" s="43"/>
      <c r="B426" s="43"/>
      <c r="C426" s="43"/>
      <c r="D426" s="43"/>
      <c r="E426" s="43"/>
      <c r="F426" s="43"/>
      <c r="G426" s="43"/>
      <c r="H426" s="43"/>
      <c r="I426" s="43"/>
      <c r="J426" s="43"/>
      <c r="K426" s="43"/>
      <c r="L426" s="43"/>
      <c r="M426" s="43"/>
      <c r="N426" s="43"/>
      <c r="O426" s="43"/>
      <c r="P426" s="43"/>
      <c r="Q426" s="43"/>
      <c r="R426" s="43"/>
      <c r="S426" s="43"/>
      <c r="T426" s="43"/>
      <c r="U426" s="43"/>
      <c r="V426" s="43"/>
    </row>
    <row r="427" spans="1:22" ht="14">
      <c r="A427" s="43"/>
      <c r="B427" s="43"/>
      <c r="C427" s="43"/>
      <c r="D427" s="43"/>
      <c r="E427" s="43"/>
      <c r="F427" s="43"/>
      <c r="G427" s="43"/>
      <c r="H427" s="43"/>
      <c r="I427" s="43"/>
      <c r="J427" s="43"/>
      <c r="K427" s="43"/>
      <c r="L427" s="43"/>
      <c r="M427" s="43"/>
      <c r="N427" s="43"/>
      <c r="O427" s="43"/>
      <c r="P427" s="43"/>
      <c r="Q427" s="43"/>
      <c r="R427" s="43"/>
      <c r="S427" s="43"/>
      <c r="T427" s="43"/>
      <c r="U427" s="43"/>
      <c r="V427" s="43"/>
    </row>
    <row r="428" spans="1:22" ht="14">
      <c r="A428" s="43"/>
      <c r="B428" s="43"/>
      <c r="C428" s="43"/>
      <c r="D428" s="43"/>
      <c r="E428" s="43"/>
      <c r="F428" s="43"/>
      <c r="G428" s="43"/>
      <c r="H428" s="43"/>
      <c r="I428" s="43"/>
      <c r="J428" s="43"/>
      <c r="K428" s="43"/>
      <c r="L428" s="43"/>
      <c r="M428" s="43"/>
      <c r="N428" s="43"/>
      <c r="O428" s="43"/>
      <c r="P428" s="43"/>
      <c r="Q428" s="43"/>
      <c r="R428" s="43"/>
      <c r="S428" s="43"/>
      <c r="T428" s="43"/>
      <c r="U428" s="43"/>
      <c r="V428" s="43"/>
    </row>
    <row r="429" spans="1:22" ht="14">
      <c r="A429" s="43"/>
      <c r="B429" s="43"/>
      <c r="C429" s="43"/>
      <c r="D429" s="43"/>
      <c r="E429" s="43"/>
      <c r="F429" s="43"/>
      <c r="G429" s="43"/>
      <c r="H429" s="43"/>
      <c r="I429" s="43"/>
      <c r="J429" s="43"/>
      <c r="K429" s="43"/>
      <c r="L429" s="43"/>
      <c r="M429" s="43"/>
      <c r="N429" s="43"/>
      <c r="O429" s="43"/>
      <c r="P429" s="43"/>
      <c r="Q429" s="43"/>
      <c r="R429" s="43"/>
      <c r="S429" s="43"/>
      <c r="T429" s="43"/>
      <c r="U429" s="43"/>
      <c r="V429" s="43"/>
    </row>
    <row r="430" spans="1:22" ht="14">
      <c r="A430" s="43"/>
      <c r="B430" s="43"/>
      <c r="C430" s="43"/>
      <c r="D430" s="43"/>
      <c r="E430" s="43"/>
      <c r="F430" s="43"/>
      <c r="G430" s="43"/>
      <c r="H430" s="43"/>
      <c r="I430" s="43"/>
      <c r="J430" s="43"/>
      <c r="K430" s="43"/>
      <c r="L430" s="43"/>
      <c r="M430" s="43"/>
      <c r="N430" s="43"/>
      <c r="O430" s="43"/>
      <c r="P430" s="43"/>
      <c r="Q430" s="43"/>
      <c r="R430" s="43"/>
      <c r="S430" s="43"/>
      <c r="T430" s="43"/>
      <c r="U430" s="43"/>
      <c r="V430" s="43"/>
    </row>
    <row r="431" spans="1:22" ht="14">
      <c r="A431" s="43"/>
      <c r="B431" s="43"/>
      <c r="C431" s="43"/>
      <c r="D431" s="43"/>
      <c r="E431" s="43"/>
      <c r="F431" s="43"/>
      <c r="G431" s="43"/>
      <c r="H431" s="43"/>
      <c r="I431" s="43"/>
      <c r="J431" s="43"/>
      <c r="K431" s="43"/>
      <c r="L431" s="43"/>
      <c r="M431" s="43"/>
      <c r="N431" s="43"/>
      <c r="O431" s="43"/>
      <c r="P431" s="43"/>
      <c r="Q431" s="43"/>
      <c r="R431" s="43"/>
      <c r="S431" s="43"/>
      <c r="T431" s="43"/>
      <c r="U431" s="43"/>
      <c r="V431" s="43"/>
    </row>
    <row r="432" spans="1:22" ht="14">
      <c r="A432" s="43"/>
      <c r="B432" s="43"/>
      <c r="C432" s="43"/>
      <c r="D432" s="43"/>
      <c r="E432" s="43"/>
      <c r="F432" s="43"/>
      <c r="G432" s="43"/>
      <c r="H432" s="43"/>
      <c r="I432" s="43"/>
      <c r="J432" s="43"/>
      <c r="K432" s="43"/>
      <c r="L432" s="43"/>
      <c r="M432" s="43"/>
      <c r="N432" s="43"/>
      <c r="O432" s="43"/>
      <c r="P432" s="43"/>
      <c r="Q432" s="43"/>
      <c r="R432" s="43"/>
      <c r="S432" s="43"/>
      <c r="T432" s="43"/>
      <c r="U432" s="43"/>
      <c r="V432" s="43"/>
    </row>
    <row r="433" spans="1:22" ht="14">
      <c r="A433" s="43"/>
      <c r="B433" s="43"/>
      <c r="C433" s="43"/>
      <c r="D433" s="43"/>
      <c r="E433" s="43"/>
      <c r="F433" s="43"/>
      <c r="G433" s="43"/>
      <c r="H433" s="43"/>
      <c r="I433" s="43"/>
      <c r="J433" s="43"/>
      <c r="K433" s="43"/>
      <c r="L433" s="43"/>
      <c r="M433" s="43"/>
      <c r="N433" s="43"/>
      <c r="O433" s="43"/>
      <c r="P433" s="43"/>
      <c r="Q433" s="43"/>
      <c r="R433" s="43"/>
      <c r="S433" s="43"/>
      <c r="T433" s="43"/>
      <c r="U433" s="43"/>
      <c r="V433" s="43"/>
    </row>
    <row r="434" spans="1:22" ht="14">
      <c r="A434" s="43"/>
      <c r="B434" s="43"/>
      <c r="C434" s="43"/>
      <c r="D434" s="43"/>
      <c r="E434" s="43"/>
      <c r="F434" s="43"/>
      <c r="G434" s="43"/>
      <c r="H434" s="43"/>
      <c r="I434" s="43"/>
      <c r="J434" s="43"/>
      <c r="K434" s="43"/>
      <c r="L434" s="43"/>
      <c r="M434" s="43"/>
      <c r="N434" s="43"/>
      <c r="O434" s="43"/>
      <c r="P434" s="43"/>
      <c r="Q434" s="43"/>
      <c r="R434" s="43"/>
      <c r="S434" s="43"/>
      <c r="T434" s="43"/>
      <c r="U434" s="43"/>
      <c r="V434" s="43"/>
    </row>
    <row r="435" spans="1:22" ht="14">
      <c r="A435" s="43"/>
      <c r="B435" s="43"/>
      <c r="C435" s="43"/>
      <c r="D435" s="43"/>
      <c r="E435" s="43"/>
      <c r="F435" s="43"/>
      <c r="G435" s="43"/>
      <c r="H435" s="43"/>
      <c r="I435" s="43"/>
      <c r="J435" s="43"/>
      <c r="K435" s="43"/>
      <c r="L435" s="43"/>
      <c r="M435" s="43"/>
      <c r="N435" s="43"/>
      <c r="O435" s="43"/>
      <c r="P435" s="43"/>
      <c r="Q435" s="43"/>
      <c r="R435" s="43"/>
      <c r="S435" s="43"/>
      <c r="T435" s="43"/>
      <c r="U435" s="43"/>
      <c r="V435" s="43"/>
    </row>
    <row r="436" spans="1:22" ht="14">
      <c r="A436" s="43"/>
      <c r="B436" s="43"/>
      <c r="C436" s="43"/>
      <c r="D436" s="43"/>
      <c r="E436" s="43"/>
      <c r="F436" s="43"/>
      <c r="G436" s="43"/>
      <c r="H436" s="43"/>
      <c r="I436" s="43"/>
      <c r="J436" s="43"/>
      <c r="K436" s="43"/>
      <c r="L436" s="43"/>
      <c r="M436" s="43"/>
      <c r="N436" s="43"/>
      <c r="O436" s="43"/>
      <c r="P436" s="43"/>
      <c r="Q436" s="43"/>
      <c r="R436" s="43"/>
      <c r="S436" s="43"/>
      <c r="T436" s="43"/>
      <c r="U436" s="43"/>
      <c r="V436" s="43"/>
    </row>
    <row r="437" spans="1:22" ht="14">
      <c r="A437" s="43"/>
      <c r="B437" s="43"/>
      <c r="C437" s="43"/>
      <c r="D437" s="43"/>
      <c r="E437" s="43"/>
      <c r="F437" s="43"/>
      <c r="G437" s="43"/>
      <c r="H437" s="43"/>
      <c r="I437" s="43"/>
      <c r="J437" s="43"/>
      <c r="K437" s="43"/>
      <c r="L437" s="43"/>
      <c r="M437" s="43"/>
      <c r="N437" s="43"/>
      <c r="O437" s="43"/>
      <c r="P437" s="43"/>
      <c r="Q437" s="43"/>
      <c r="R437" s="43"/>
      <c r="S437" s="43"/>
      <c r="T437" s="43"/>
      <c r="U437" s="43"/>
      <c r="V437" s="43"/>
    </row>
    <row r="438" spans="1:22" ht="14">
      <c r="A438" s="43"/>
      <c r="B438" s="43"/>
      <c r="C438" s="43"/>
      <c r="D438" s="43"/>
      <c r="E438" s="43"/>
      <c r="F438" s="43"/>
      <c r="G438" s="43"/>
      <c r="H438" s="43"/>
      <c r="I438" s="43"/>
      <c r="J438" s="43"/>
      <c r="K438" s="43"/>
      <c r="L438" s="43"/>
      <c r="M438" s="43"/>
      <c r="N438" s="43"/>
      <c r="O438" s="43"/>
      <c r="P438" s="43"/>
      <c r="Q438" s="43"/>
      <c r="R438" s="43"/>
      <c r="S438" s="43"/>
      <c r="T438" s="43"/>
      <c r="U438" s="43"/>
      <c r="V438" s="43"/>
    </row>
    <row r="439" spans="1:22" ht="14">
      <c r="A439" s="43"/>
      <c r="B439" s="43"/>
      <c r="C439" s="43"/>
      <c r="D439" s="43"/>
      <c r="E439" s="43"/>
      <c r="F439" s="43"/>
      <c r="G439" s="43"/>
      <c r="H439" s="43"/>
      <c r="I439" s="43"/>
      <c r="J439" s="43"/>
      <c r="K439" s="43"/>
      <c r="L439" s="43"/>
      <c r="M439" s="43"/>
      <c r="N439" s="43"/>
      <c r="O439" s="43"/>
      <c r="P439" s="43"/>
      <c r="Q439" s="43"/>
      <c r="R439" s="43"/>
      <c r="S439" s="43"/>
      <c r="T439" s="43"/>
      <c r="U439" s="43"/>
      <c r="V439" s="43"/>
    </row>
    <row r="440" spans="1:22" ht="14">
      <c r="A440" s="43"/>
      <c r="B440" s="43"/>
      <c r="C440" s="43"/>
      <c r="D440" s="43"/>
      <c r="E440" s="43"/>
      <c r="F440" s="43"/>
      <c r="G440" s="43"/>
      <c r="H440" s="43"/>
      <c r="I440" s="43"/>
      <c r="J440" s="43"/>
      <c r="K440" s="43"/>
      <c r="L440" s="43"/>
      <c r="M440" s="43"/>
      <c r="N440" s="43"/>
      <c r="O440" s="43"/>
      <c r="P440" s="43"/>
      <c r="Q440" s="43"/>
      <c r="R440" s="43"/>
      <c r="S440" s="43"/>
      <c r="T440" s="43"/>
      <c r="U440" s="43"/>
      <c r="V440" s="43"/>
    </row>
    <row r="441" spans="1:22" ht="14">
      <c r="A441" s="43"/>
      <c r="B441" s="43"/>
      <c r="C441" s="43"/>
      <c r="D441" s="43"/>
      <c r="E441" s="43"/>
      <c r="F441" s="43"/>
      <c r="G441" s="43"/>
      <c r="H441" s="43"/>
      <c r="I441" s="43"/>
      <c r="J441" s="43"/>
      <c r="K441" s="43"/>
      <c r="L441" s="43"/>
      <c r="M441" s="43"/>
      <c r="N441" s="43"/>
      <c r="O441" s="43"/>
      <c r="P441" s="43"/>
      <c r="Q441" s="43"/>
      <c r="R441" s="43"/>
      <c r="S441" s="43"/>
      <c r="T441" s="43"/>
      <c r="U441" s="43"/>
      <c r="V441" s="43"/>
    </row>
    <row r="442" spans="1:22" ht="14">
      <c r="A442" s="43"/>
      <c r="B442" s="43"/>
      <c r="C442" s="43"/>
      <c r="D442" s="43"/>
      <c r="E442" s="43"/>
      <c r="F442" s="43"/>
      <c r="G442" s="43"/>
      <c r="H442" s="43"/>
      <c r="I442" s="43"/>
      <c r="J442" s="43"/>
      <c r="K442" s="43"/>
      <c r="L442" s="43"/>
      <c r="M442" s="43"/>
      <c r="N442" s="43"/>
      <c r="O442" s="43"/>
      <c r="P442" s="43"/>
      <c r="Q442" s="43"/>
      <c r="R442" s="43"/>
      <c r="S442" s="43"/>
      <c r="T442" s="43"/>
      <c r="U442" s="43"/>
      <c r="V442" s="43"/>
    </row>
    <row r="443" spans="1:22" ht="14">
      <c r="A443" s="43"/>
      <c r="B443" s="43"/>
      <c r="C443" s="43"/>
      <c r="D443" s="43"/>
      <c r="E443" s="43"/>
      <c r="F443" s="43"/>
      <c r="G443" s="43"/>
      <c r="H443" s="43"/>
      <c r="I443" s="43"/>
      <c r="J443" s="43"/>
      <c r="K443" s="43"/>
      <c r="L443" s="43"/>
      <c r="M443" s="43"/>
      <c r="N443" s="43"/>
      <c r="O443" s="43"/>
      <c r="P443" s="43"/>
      <c r="Q443" s="43"/>
      <c r="R443" s="43"/>
      <c r="S443" s="43"/>
      <c r="T443" s="43"/>
      <c r="U443" s="43"/>
      <c r="V443" s="43"/>
    </row>
    <row r="444" spans="1:22" ht="14">
      <c r="A444" s="43"/>
      <c r="B444" s="43"/>
      <c r="C444" s="43"/>
      <c r="D444" s="43"/>
      <c r="E444" s="43"/>
      <c r="F444" s="43"/>
      <c r="G444" s="43"/>
      <c r="H444" s="43"/>
      <c r="I444" s="43"/>
      <c r="J444" s="43"/>
      <c r="K444" s="43"/>
      <c r="L444" s="43"/>
      <c r="M444" s="43"/>
      <c r="N444" s="43"/>
      <c r="O444" s="43"/>
      <c r="P444" s="43"/>
      <c r="Q444" s="43"/>
      <c r="R444" s="43"/>
      <c r="S444" s="43"/>
      <c r="T444" s="43"/>
      <c r="U444" s="43"/>
      <c r="V444" s="43"/>
    </row>
    <row r="445" spans="1:22" ht="14">
      <c r="A445" s="43"/>
      <c r="B445" s="43"/>
      <c r="C445" s="43"/>
      <c r="D445" s="43"/>
      <c r="E445" s="43"/>
      <c r="F445" s="43"/>
      <c r="G445" s="43"/>
      <c r="H445" s="43"/>
      <c r="I445" s="43"/>
      <c r="J445" s="43"/>
      <c r="K445" s="43"/>
      <c r="L445" s="43"/>
      <c r="M445" s="43"/>
      <c r="N445" s="43"/>
      <c r="O445" s="43"/>
      <c r="P445" s="43"/>
      <c r="Q445" s="43"/>
      <c r="R445" s="43"/>
      <c r="S445" s="43"/>
      <c r="T445" s="43"/>
      <c r="U445" s="43"/>
      <c r="V445" s="43"/>
    </row>
    <row r="446" spans="1:22" ht="14">
      <c r="A446" s="43"/>
      <c r="B446" s="43"/>
      <c r="C446" s="43"/>
      <c r="D446" s="43"/>
      <c r="E446" s="43"/>
      <c r="F446" s="43"/>
      <c r="G446" s="43"/>
      <c r="H446" s="43"/>
      <c r="I446" s="43"/>
      <c r="J446" s="43"/>
      <c r="K446" s="43"/>
      <c r="L446" s="43"/>
      <c r="M446" s="43"/>
      <c r="N446" s="43"/>
      <c r="O446" s="43"/>
      <c r="P446" s="43"/>
      <c r="Q446" s="43"/>
      <c r="R446" s="43"/>
      <c r="S446" s="43"/>
      <c r="T446" s="43"/>
      <c r="U446" s="43"/>
      <c r="V446" s="43"/>
    </row>
    <row r="447" spans="1:22" ht="14">
      <c r="A447" s="43"/>
      <c r="B447" s="43"/>
      <c r="C447" s="43"/>
      <c r="D447" s="43"/>
      <c r="E447" s="43"/>
      <c r="F447" s="43"/>
      <c r="G447" s="43"/>
      <c r="H447" s="43"/>
      <c r="I447" s="43"/>
      <c r="J447" s="43"/>
      <c r="K447" s="43"/>
      <c r="L447" s="43"/>
      <c r="M447" s="43"/>
      <c r="N447" s="43"/>
      <c r="O447" s="43"/>
      <c r="P447" s="43"/>
      <c r="Q447" s="43"/>
      <c r="R447" s="43"/>
      <c r="S447" s="43"/>
      <c r="T447" s="43"/>
      <c r="U447" s="43"/>
      <c r="V447" s="43"/>
    </row>
    <row r="448" spans="1:22" ht="14">
      <c r="A448" s="43"/>
      <c r="B448" s="43"/>
      <c r="C448" s="43"/>
      <c r="D448" s="43"/>
      <c r="E448" s="43"/>
      <c r="F448" s="43"/>
      <c r="G448" s="43"/>
      <c r="H448" s="43"/>
      <c r="I448" s="43"/>
      <c r="J448" s="43"/>
      <c r="K448" s="43"/>
      <c r="L448" s="43"/>
      <c r="M448" s="43"/>
      <c r="N448" s="43"/>
      <c r="O448" s="43"/>
      <c r="P448" s="43"/>
      <c r="Q448" s="43"/>
      <c r="R448" s="43"/>
      <c r="S448" s="43"/>
      <c r="T448" s="43"/>
      <c r="U448" s="43"/>
      <c r="V448" s="43"/>
    </row>
    <row r="449" spans="1:22" ht="14">
      <c r="A449" s="43"/>
      <c r="B449" s="43"/>
      <c r="C449" s="43"/>
      <c r="D449" s="43"/>
      <c r="E449" s="43"/>
      <c r="F449" s="43"/>
      <c r="G449" s="43"/>
      <c r="H449" s="43"/>
      <c r="I449" s="43"/>
      <c r="J449" s="43"/>
      <c r="K449" s="43"/>
      <c r="L449" s="43"/>
      <c r="M449" s="43"/>
      <c r="N449" s="43"/>
      <c r="O449" s="43"/>
      <c r="P449" s="43"/>
      <c r="Q449" s="43"/>
      <c r="R449" s="43"/>
      <c r="S449" s="43"/>
      <c r="T449" s="43"/>
      <c r="U449" s="43"/>
      <c r="V449" s="43"/>
    </row>
    <row r="450" spans="1:22" ht="14">
      <c r="A450" s="43"/>
      <c r="B450" s="43"/>
      <c r="C450" s="43"/>
      <c r="D450" s="43"/>
      <c r="E450" s="43"/>
      <c r="F450" s="43"/>
      <c r="G450" s="43"/>
      <c r="H450" s="43"/>
      <c r="I450" s="43"/>
      <c r="J450" s="43"/>
      <c r="K450" s="43"/>
      <c r="L450" s="43"/>
      <c r="M450" s="43"/>
      <c r="N450" s="43"/>
      <c r="O450" s="43"/>
      <c r="P450" s="43"/>
      <c r="Q450" s="43"/>
      <c r="R450" s="43"/>
      <c r="S450" s="43"/>
      <c r="T450" s="43"/>
      <c r="U450" s="43"/>
      <c r="V450" s="43"/>
    </row>
    <row r="451" spans="1:22" ht="14">
      <c r="A451" s="43"/>
      <c r="B451" s="43"/>
      <c r="C451" s="43"/>
      <c r="D451" s="43"/>
      <c r="E451" s="43"/>
      <c r="F451" s="43"/>
      <c r="G451" s="43"/>
      <c r="H451" s="43"/>
      <c r="I451" s="43"/>
      <c r="J451" s="43"/>
      <c r="K451" s="43"/>
      <c r="L451" s="43"/>
      <c r="M451" s="43"/>
      <c r="N451" s="43"/>
      <c r="O451" s="43"/>
      <c r="P451" s="43"/>
      <c r="Q451" s="43"/>
      <c r="R451" s="43"/>
      <c r="S451" s="43"/>
      <c r="T451" s="43"/>
      <c r="U451" s="43"/>
      <c r="V451" s="43"/>
    </row>
    <row r="452" spans="1:22" ht="14">
      <c r="A452" s="43"/>
      <c r="B452" s="43"/>
      <c r="C452" s="43"/>
      <c r="D452" s="43"/>
      <c r="E452" s="43"/>
      <c r="F452" s="43"/>
      <c r="G452" s="43"/>
      <c r="H452" s="43"/>
      <c r="I452" s="43"/>
      <c r="J452" s="43"/>
      <c r="K452" s="43"/>
      <c r="L452" s="43"/>
      <c r="M452" s="43"/>
      <c r="N452" s="43"/>
      <c r="O452" s="43"/>
      <c r="P452" s="43"/>
      <c r="Q452" s="43"/>
      <c r="R452" s="43"/>
      <c r="S452" s="43"/>
      <c r="T452" s="43"/>
      <c r="U452" s="43"/>
      <c r="V452" s="43"/>
    </row>
    <row r="453" spans="1:22" ht="14">
      <c r="A453" s="43"/>
      <c r="B453" s="43"/>
      <c r="C453" s="43"/>
      <c r="D453" s="43"/>
      <c r="E453" s="43"/>
      <c r="F453" s="43"/>
      <c r="G453" s="43"/>
      <c r="H453" s="43"/>
      <c r="I453" s="43"/>
      <c r="J453" s="43"/>
      <c r="K453" s="43"/>
      <c r="L453" s="43"/>
      <c r="M453" s="43"/>
      <c r="N453" s="43"/>
      <c r="O453" s="43"/>
      <c r="P453" s="43"/>
      <c r="Q453" s="43"/>
      <c r="R453" s="43"/>
      <c r="S453" s="43"/>
      <c r="T453" s="43"/>
      <c r="U453" s="43"/>
      <c r="V453" s="43"/>
    </row>
    <row r="454" spans="1:22" ht="14">
      <c r="A454" s="43"/>
      <c r="B454" s="43"/>
      <c r="C454" s="43"/>
      <c r="D454" s="43"/>
      <c r="E454" s="43"/>
      <c r="F454" s="43"/>
      <c r="G454" s="43"/>
      <c r="H454" s="43"/>
      <c r="I454" s="43"/>
      <c r="J454" s="43"/>
      <c r="K454" s="43"/>
      <c r="L454" s="43"/>
      <c r="M454" s="43"/>
      <c r="N454" s="43"/>
      <c r="O454" s="43"/>
      <c r="P454" s="43"/>
      <c r="Q454" s="43"/>
      <c r="R454" s="43"/>
      <c r="S454" s="43"/>
      <c r="T454" s="43"/>
      <c r="U454" s="43"/>
      <c r="V454" s="43"/>
    </row>
    <row r="455" spans="1:22" ht="14">
      <c r="A455" s="43"/>
      <c r="B455" s="43"/>
      <c r="C455" s="43"/>
      <c r="D455" s="43"/>
      <c r="E455" s="43"/>
      <c r="F455" s="43"/>
      <c r="G455" s="43"/>
      <c r="H455" s="43"/>
      <c r="I455" s="43"/>
      <c r="J455" s="43"/>
      <c r="K455" s="43"/>
      <c r="L455" s="43"/>
      <c r="M455" s="43"/>
      <c r="N455" s="43"/>
      <c r="O455" s="43"/>
      <c r="P455" s="43"/>
      <c r="Q455" s="43"/>
      <c r="R455" s="43"/>
      <c r="S455" s="43"/>
      <c r="T455" s="43"/>
      <c r="U455" s="43"/>
      <c r="V455" s="43"/>
    </row>
    <row r="456" spans="1:22" ht="14">
      <c r="A456" s="43"/>
      <c r="B456" s="43"/>
      <c r="C456" s="43"/>
      <c r="D456" s="43"/>
      <c r="E456" s="43"/>
      <c r="F456" s="43"/>
      <c r="G456" s="43"/>
      <c r="H456" s="43"/>
      <c r="I456" s="43"/>
      <c r="J456" s="43"/>
      <c r="K456" s="43"/>
      <c r="L456" s="43"/>
      <c r="M456" s="43"/>
      <c r="N456" s="43"/>
      <c r="O456" s="43"/>
      <c r="P456" s="43"/>
      <c r="Q456" s="43"/>
      <c r="R456" s="43"/>
      <c r="S456" s="43"/>
      <c r="T456" s="43"/>
      <c r="U456" s="43"/>
      <c r="V456" s="43"/>
    </row>
    <row r="457" spans="1:22" ht="14">
      <c r="A457" s="43"/>
      <c r="B457" s="43"/>
      <c r="C457" s="43"/>
      <c r="D457" s="43"/>
      <c r="E457" s="43"/>
      <c r="F457" s="43"/>
      <c r="G457" s="43"/>
      <c r="H457" s="43"/>
      <c r="I457" s="43"/>
      <c r="J457" s="43"/>
      <c r="K457" s="43"/>
      <c r="L457" s="43"/>
      <c r="M457" s="43"/>
      <c r="N457" s="43"/>
      <c r="O457" s="43"/>
      <c r="P457" s="43"/>
      <c r="Q457" s="43"/>
      <c r="R457" s="43"/>
      <c r="S457" s="43"/>
      <c r="T457" s="43"/>
      <c r="U457" s="43"/>
      <c r="V457" s="43"/>
    </row>
    <row r="458" spans="1:22" ht="14">
      <c r="A458" s="43"/>
      <c r="B458" s="43"/>
      <c r="C458" s="43"/>
      <c r="D458" s="43"/>
      <c r="E458" s="43"/>
      <c r="F458" s="43"/>
      <c r="G458" s="43"/>
      <c r="H458" s="43"/>
      <c r="I458" s="43"/>
      <c r="J458" s="43"/>
      <c r="K458" s="43"/>
      <c r="L458" s="43"/>
      <c r="M458" s="43"/>
      <c r="N458" s="43"/>
      <c r="O458" s="43"/>
      <c r="P458" s="43"/>
      <c r="Q458" s="43"/>
      <c r="R458" s="43"/>
      <c r="S458" s="43"/>
      <c r="T458" s="43"/>
      <c r="U458" s="43"/>
      <c r="V458" s="43"/>
    </row>
    <row r="459" spans="1:22" ht="14">
      <c r="A459" s="43"/>
      <c r="B459" s="43"/>
      <c r="C459" s="43"/>
      <c r="D459" s="43"/>
      <c r="E459" s="43"/>
      <c r="F459" s="43"/>
      <c r="G459" s="43"/>
      <c r="H459" s="43"/>
      <c r="I459" s="43"/>
      <c r="J459" s="43"/>
      <c r="K459" s="43"/>
      <c r="L459" s="43"/>
      <c r="M459" s="43"/>
      <c r="N459" s="43"/>
      <c r="O459" s="43"/>
      <c r="P459" s="43"/>
      <c r="Q459" s="43"/>
      <c r="R459" s="43"/>
      <c r="S459" s="43"/>
      <c r="T459" s="43"/>
      <c r="U459" s="43"/>
      <c r="V459" s="43"/>
    </row>
    <row r="460" spans="1:22" ht="14">
      <c r="A460" s="43"/>
      <c r="B460" s="43"/>
      <c r="C460" s="43"/>
      <c r="D460" s="43"/>
      <c r="E460" s="43"/>
      <c r="F460" s="43"/>
      <c r="G460" s="43"/>
      <c r="H460" s="43"/>
      <c r="I460" s="43"/>
      <c r="J460" s="43"/>
      <c r="K460" s="43"/>
      <c r="L460" s="43"/>
      <c r="M460" s="43"/>
      <c r="N460" s="43"/>
      <c r="O460" s="43"/>
      <c r="P460" s="43"/>
      <c r="Q460" s="43"/>
      <c r="R460" s="43"/>
      <c r="S460" s="43"/>
      <c r="T460" s="43"/>
      <c r="U460" s="43"/>
      <c r="V460" s="43"/>
    </row>
    <row r="461" spans="1:22" ht="14">
      <c r="A461" s="43"/>
      <c r="B461" s="43"/>
      <c r="C461" s="43"/>
      <c r="D461" s="43"/>
      <c r="E461" s="43"/>
      <c r="F461" s="43"/>
      <c r="G461" s="43"/>
      <c r="H461" s="43"/>
      <c r="I461" s="43"/>
      <c r="J461" s="43"/>
      <c r="K461" s="43"/>
      <c r="L461" s="43"/>
      <c r="M461" s="43"/>
      <c r="N461" s="43"/>
      <c r="O461" s="43"/>
      <c r="P461" s="43"/>
      <c r="Q461" s="43"/>
      <c r="R461" s="43"/>
      <c r="S461" s="43"/>
      <c r="T461" s="43"/>
      <c r="U461" s="43"/>
      <c r="V461" s="43"/>
    </row>
    <row r="462" spans="1:22" ht="14">
      <c r="A462" s="43"/>
      <c r="B462" s="43"/>
      <c r="C462" s="43"/>
      <c r="D462" s="43"/>
      <c r="E462" s="43"/>
      <c r="F462" s="43"/>
      <c r="G462" s="43"/>
      <c r="H462" s="43"/>
      <c r="I462" s="43"/>
      <c r="J462" s="43"/>
      <c r="K462" s="43"/>
      <c r="L462" s="43"/>
      <c r="M462" s="43"/>
      <c r="N462" s="43"/>
      <c r="O462" s="43"/>
      <c r="P462" s="43"/>
      <c r="Q462" s="43"/>
      <c r="R462" s="43"/>
      <c r="S462" s="43"/>
      <c r="T462" s="43"/>
      <c r="U462" s="43"/>
      <c r="V462" s="43"/>
    </row>
    <row r="463" spans="1:22" ht="14">
      <c r="A463" s="43"/>
      <c r="B463" s="43"/>
      <c r="C463" s="43"/>
      <c r="D463" s="43"/>
      <c r="E463" s="43"/>
      <c r="F463" s="43"/>
      <c r="G463" s="43"/>
      <c r="H463" s="43"/>
      <c r="I463" s="43"/>
      <c r="J463" s="43"/>
      <c r="K463" s="43"/>
      <c r="L463" s="43"/>
      <c r="M463" s="43"/>
      <c r="N463" s="43"/>
      <c r="O463" s="43"/>
      <c r="P463" s="43"/>
      <c r="Q463" s="43"/>
      <c r="R463" s="43"/>
      <c r="S463" s="43"/>
      <c r="T463" s="43"/>
      <c r="U463" s="43"/>
      <c r="V463" s="43"/>
    </row>
    <row r="464" spans="1:22" ht="14">
      <c r="A464" s="43"/>
      <c r="B464" s="43"/>
      <c r="C464" s="43"/>
      <c r="D464" s="43"/>
      <c r="E464" s="43"/>
      <c r="F464" s="43"/>
      <c r="G464" s="43"/>
      <c r="H464" s="43"/>
      <c r="I464" s="43"/>
      <c r="J464" s="43"/>
      <c r="K464" s="43"/>
      <c r="L464" s="43"/>
      <c r="M464" s="43"/>
      <c r="N464" s="43"/>
      <c r="O464" s="43"/>
      <c r="P464" s="43"/>
      <c r="Q464" s="43"/>
      <c r="R464" s="43"/>
      <c r="S464" s="43"/>
      <c r="T464" s="43"/>
      <c r="U464" s="43"/>
      <c r="V464" s="43"/>
    </row>
    <row r="465" spans="1:22" ht="14">
      <c r="A465" s="43"/>
      <c r="B465" s="43"/>
      <c r="C465" s="43"/>
      <c r="D465" s="43"/>
      <c r="E465" s="43"/>
      <c r="F465" s="43"/>
      <c r="G465" s="43"/>
      <c r="H465" s="43"/>
      <c r="I465" s="43"/>
      <c r="J465" s="43"/>
      <c r="K465" s="43"/>
      <c r="L465" s="43"/>
      <c r="M465" s="43"/>
      <c r="N465" s="43"/>
      <c r="O465" s="43"/>
      <c r="P465" s="43"/>
      <c r="Q465" s="43"/>
      <c r="R465" s="43"/>
      <c r="S465" s="43"/>
      <c r="T465" s="43"/>
      <c r="U465" s="43"/>
      <c r="V465" s="43"/>
    </row>
    <row r="466" spans="1:22" ht="14">
      <c r="A466" s="43"/>
      <c r="B466" s="43"/>
      <c r="C466" s="43"/>
      <c r="D466" s="43"/>
      <c r="E466" s="43"/>
      <c r="F466" s="43"/>
      <c r="G466" s="43"/>
      <c r="H466" s="43"/>
      <c r="I466" s="43"/>
      <c r="J466" s="43"/>
      <c r="K466" s="43"/>
      <c r="L466" s="43"/>
      <c r="M466" s="43"/>
      <c r="N466" s="43"/>
      <c r="O466" s="43"/>
      <c r="P466" s="43"/>
      <c r="Q466" s="43"/>
      <c r="R466" s="43"/>
      <c r="S466" s="43"/>
      <c r="T466" s="43"/>
      <c r="U466" s="43"/>
      <c r="V466" s="43"/>
    </row>
    <row r="467" spans="1:22" ht="14">
      <c r="A467" s="43"/>
      <c r="B467" s="43"/>
      <c r="C467" s="43"/>
      <c r="D467" s="43"/>
      <c r="E467" s="43"/>
      <c r="F467" s="43"/>
      <c r="G467" s="43"/>
      <c r="H467" s="43"/>
      <c r="I467" s="43"/>
      <c r="J467" s="43"/>
      <c r="K467" s="43"/>
      <c r="L467" s="43"/>
      <c r="M467" s="43"/>
      <c r="N467" s="43"/>
      <c r="O467" s="43"/>
      <c r="P467" s="43"/>
      <c r="Q467" s="43"/>
      <c r="R467" s="43"/>
      <c r="S467" s="43"/>
      <c r="T467" s="43"/>
      <c r="U467" s="43"/>
      <c r="V467" s="43"/>
    </row>
    <row r="468" spans="1:22" ht="14">
      <c r="A468" s="43"/>
      <c r="B468" s="43"/>
      <c r="C468" s="43"/>
      <c r="D468" s="43"/>
      <c r="E468" s="43"/>
      <c r="F468" s="43"/>
      <c r="G468" s="43"/>
      <c r="H468" s="43"/>
      <c r="I468" s="43"/>
      <c r="J468" s="43"/>
      <c r="K468" s="43"/>
      <c r="L468" s="43"/>
      <c r="M468" s="43"/>
      <c r="N468" s="43"/>
      <c r="O468" s="43"/>
      <c r="P468" s="43"/>
      <c r="Q468" s="43"/>
      <c r="R468" s="43"/>
      <c r="S468" s="43"/>
      <c r="T468" s="43"/>
      <c r="U468" s="43"/>
      <c r="V468" s="43"/>
    </row>
    <row r="469" spans="1:22" ht="14">
      <c r="A469" s="43"/>
      <c r="B469" s="43"/>
      <c r="C469" s="43"/>
      <c r="D469" s="43"/>
      <c r="E469" s="43"/>
      <c r="F469" s="43"/>
      <c r="G469" s="43"/>
      <c r="H469" s="43"/>
      <c r="I469" s="43"/>
      <c r="J469" s="43"/>
      <c r="K469" s="43"/>
      <c r="L469" s="43"/>
      <c r="M469" s="43"/>
      <c r="N469" s="43"/>
      <c r="O469" s="43"/>
      <c r="P469" s="43"/>
      <c r="Q469" s="43"/>
      <c r="R469" s="43"/>
      <c r="S469" s="43"/>
      <c r="T469" s="43"/>
      <c r="U469" s="43"/>
      <c r="V469" s="43"/>
    </row>
    <row r="470" spans="1:22" ht="14">
      <c r="A470" s="43"/>
      <c r="B470" s="43"/>
      <c r="C470" s="43"/>
      <c r="D470" s="43"/>
      <c r="E470" s="43"/>
      <c r="F470" s="43"/>
      <c r="G470" s="43"/>
      <c r="H470" s="43"/>
      <c r="I470" s="43"/>
      <c r="J470" s="43"/>
      <c r="K470" s="43"/>
      <c r="L470" s="43"/>
      <c r="M470" s="43"/>
      <c r="N470" s="43"/>
      <c r="O470" s="43"/>
      <c r="P470" s="43"/>
      <c r="Q470" s="43"/>
      <c r="R470" s="43"/>
      <c r="S470" s="43"/>
      <c r="T470" s="43"/>
      <c r="U470" s="43"/>
      <c r="V470" s="43"/>
    </row>
    <row r="471" spans="1:22" ht="14">
      <c r="A471" s="43"/>
      <c r="B471" s="43"/>
      <c r="C471" s="43"/>
      <c r="D471" s="43"/>
      <c r="E471" s="43"/>
      <c r="F471" s="43"/>
      <c r="G471" s="43"/>
      <c r="H471" s="43"/>
      <c r="I471" s="43"/>
      <c r="J471" s="43"/>
      <c r="K471" s="43"/>
      <c r="L471" s="43"/>
      <c r="M471" s="43"/>
      <c r="N471" s="43"/>
      <c r="O471" s="43"/>
      <c r="P471" s="43"/>
      <c r="Q471" s="43"/>
      <c r="R471" s="43"/>
      <c r="S471" s="43"/>
      <c r="T471" s="43"/>
      <c r="U471" s="43"/>
      <c r="V471" s="43"/>
    </row>
    <row r="472" spans="1:22" ht="14">
      <c r="A472" s="43"/>
      <c r="B472" s="43"/>
      <c r="C472" s="43"/>
      <c r="D472" s="43"/>
      <c r="E472" s="43"/>
      <c r="F472" s="43"/>
      <c r="G472" s="43"/>
      <c r="H472" s="43"/>
      <c r="I472" s="43"/>
      <c r="J472" s="43"/>
      <c r="K472" s="43"/>
      <c r="L472" s="43"/>
      <c r="M472" s="43"/>
      <c r="N472" s="43"/>
      <c r="O472" s="43"/>
      <c r="P472" s="43"/>
      <c r="Q472" s="43"/>
      <c r="R472" s="43"/>
      <c r="S472" s="43"/>
      <c r="T472" s="43"/>
      <c r="U472" s="43"/>
      <c r="V472" s="43"/>
    </row>
    <row r="473" spans="1:22" ht="14">
      <c r="A473" s="43"/>
      <c r="B473" s="43"/>
      <c r="C473" s="43"/>
      <c r="D473" s="43"/>
      <c r="E473" s="43"/>
      <c r="F473" s="43"/>
      <c r="G473" s="43"/>
      <c r="H473" s="43"/>
      <c r="I473" s="43"/>
      <c r="J473" s="43"/>
      <c r="K473" s="43"/>
      <c r="L473" s="43"/>
      <c r="M473" s="43"/>
      <c r="N473" s="43"/>
      <c r="O473" s="43"/>
      <c r="P473" s="43"/>
      <c r="Q473" s="43"/>
      <c r="R473" s="43"/>
      <c r="S473" s="43"/>
      <c r="T473" s="43"/>
      <c r="U473" s="43"/>
      <c r="V473" s="43"/>
    </row>
    <row r="474" spans="1:22" ht="14">
      <c r="A474" s="43"/>
      <c r="B474" s="43"/>
      <c r="C474" s="43"/>
      <c r="D474" s="43"/>
      <c r="E474" s="43"/>
      <c r="F474" s="43"/>
      <c r="G474" s="43"/>
      <c r="H474" s="43"/>
      <c r="I474" s="43"/>
      <c r="J474" s="43"/>
      <c r="K474" s="43"/>
      <c r="L474" s="43"/>
      <c r="M474" s="43"/>
      <c r="N474" s="43"/>
      <c r="O474" s="43"/>
      <c r="P474" s="43"/>
      <c r="Q474" s="43"/>
      <c r="R474" s="43"/>
      <c r="S474" s="43"/>
      <c r="T474" s="43"/>
      <c r="U474" s="43"/>
      <c r="V474" s="43"/>
    </row>
    <row r="475" spans="1:22" ht="14">
      <c r="A475" s="43"/>
      <c r="B475" s="43"/>
      <c r="C475" s="43"/>
      <c r="D475" s="43"/>
      <c r="E475" s="43"/>
      <c r="F475" s="43"/>
      <c r="G475" s="43"/>
      <c r="H475" s="43"/>
      <c r="I475" s="43"/>
      <c r="J475" s="43"/>
      <c r="K475" s="43"/>
      <c r="L475" s="43"/>
      <c r="M475" s="43"/>
      <c r="N475" s="43"/>
      <c r="O475" s="43"/>
      <c r="P475" s="43"/>
      <c r="Q475" s="43"/>
      <c r="R475" s="43"/>
      <c r="S475" s="43"/>
      <c r="T475" s="43"/>
      <c r="U475" s="43"/>
      <c r="V475" s="43"/>
    </row>
    <row r="476" spans="1:22" ht="14">
      <c r="A476" s="43"/>
      <c r="B476" s="43"/>
      <c r="C476" s="43"/>
      <c r="D476" s="43"/>
      <c r="E476" s="43"/>
      <c r="F476" s="43"/>
      <c r="G476" s="43"/>
      <c r="H476" s="43"/>
      <c r="I476" s="43"/>
      <c r="J476" s="43"/>
      <c r="K476" s="43"/>
      <c r="L476" s="43"/>
      <c r="M476" s="43"/>
      <c r="N476" s="43"/>
      <c r="O476" s="43"/>
      <c r="P476" s="43"/>
      <c r="Q476" s="43"/>
      <c r="R476" s="43"/>
      <c r="S476" s="43"/>
      <c r="T476" s="43"/>
      <c r="U476" s="43"/>
      <c r="V476" s="43"/>
    </row>
    <row r="477" spans="1:22" ht="14">
      <c r="A477" s="43"/>
      <c r="B477" s="43"/>
      <c r="C477" s="43"/>
      <c r="D477" s="43"/>
      <c r="E477" s="43"/>
      <c r="F477" s="43"/>
      <c r="G477" s="43"/>
      <c r="H477" s="43"/>
      <c r="I477" s="43"/>
      <c r="J477" s="43"/>
      <c r="K477" s="43"/>
      <c r="L477" s="43"/>
      <c r="M477" s="43"/>
      <c r="N477" s="43"/>
      <c r="O477" s="43"/>
      <c r="P477" s="43"/>
      <c r="Q477" s="43"/>
      <c r="R477" s="43"/>
      <c r="S477" s="43"/>
      <c r="T477" s="43"/>
      <c r="U477" s="43"/>
      <c r="V477" s="43"/>
    </row>
    <row r="478" spans="1:22" ht="14">
      <c r="A478" s="43"/>
      <c r="B478" s="43"/>
      <c r="C478" s="43"/>
      <c r="D478" s="43"/>
      <c r="E478" s="43"/>
      <c r="F478" s="43"/>
      <c r="G478" s="43"/>
      <c r="H478" s="43"/>
      <c r="I478" s="43"/>
      <c r="J478" s="43"/>
      <c r="K478" s="43"/>
      <c r="L478" s="43"/>
      <c r="M478" s="43"/>
      <c r="N478" s="43"/>
      <c r="O478" s="43"/>
      <c r="P478" s="43"/>
      <c r="Q478" s="43"/>
      <c r="R478" s="43"/>
      <c r="S478" s="43"/>
      <c r="T478" s="43"/>
      <c r="U478" s="43"/>
      <c r="V478" s="43"/>
    </row>
    <row r="479" spans="1:22" ht="14">
      <c r="A479" s="43"/>
      <c r="B479" s="43"/>
      <c r="C479" s="43"/>
      <c r="D479" s="43"/>
      <c r="E479" s="43"/>
      <c r="F479" s="43"/>
      <c r="G479" s="43"/>
      <c r="H479" s="43"/>
      <c r="I479" s="43"/>
      <c r="J479" s="43"/>
      <c r="K479" s="43"/>
      <c r="L479" s="43"/>
      <c r="M479" s="43"/>
      <c r="N479" s="43"/>
      <c r="O479" s="43"/>
      <c r="P479" s="43"/>
      <c r="Q479" s="43"/>
      <c r="R479" s="43"/>
      <c r="S479" s="43"/>
      <c r="T479" s="43"/>
      <c r="U479" s="43"/>
      <c r="V479" s="43"/>
    </row>
    <row r="480" spans="1:22" ht="14">
      <c r="A480" s="43"/>
      <c r="B480" s="43"/>
      <c r="C480" s="43"/>
      <c r="D480" s="43"/>
      <c r="E480" s="43"/>
      <c r="F480" s="43"/>
      <c r="G480" s="43"/>
      <c r="H480" s="43"/>
      <c r="I480" s="43"/>
      <c r="J480" s="43"/>
      <c r="K480" s="43"/>
      <c r="L480" s="43"/>
      <c r="M480" s="43"/>
      <c r="N480" s="43"/>
      <c r="O480" s="43"/>
      <c r="P480" s="43"/>
      <c r="Q480" s="43"/>
      <c r="R480" s="43"/>
      <c r="S480" s="43"/>
      <c r="T480" s="43"/>
      <c r="U480" s="43"/>
      <c r="V480" s="43"/>
    </row>
    <row r="481" spans="1:22" ht="14">
      <c r="A481" s="43"/>
      <c r="B481" s="43"/>
      <c r="C481" s="43"/>
      <c r="D481" s="43"/>
      <c r="E481" s="43"/>
      <c r="F481" s="43"/>
      <c r="G481" s="43"/>
      <c r="H481" s="43"/>
      <c r="I481" s="43"/>
      <c r="J481" s="43"/>
      <c r="K481" s="43"/>
      <c r="L481" s="43"/>
      <c r="M481" s="43"/>
      <c r="N481" s="43"/>
      <c r="O481" s="43"/>
      <c r="P481" s="43"/>
      <c r="Q481" s="43"/>
      <c r="R481" s="43"/>
      <c r="S481" s="43"/>
      <c r="T481" s="43"/>
      <c r="U481" s="43"/>
      <c r="V481" s="43"/>
    </row>
    <row r="482" spans="1:22" ht="14">
      <c r="A482" s="43"/>
      <c r="B482" s="43"/>
      <c r="C482" s="43"/>
      <c r="D482" s="43"/>
      <c r="E482" s="43"/>
      <c r="F482" s="43"/>
      <c r="G482" s="43"/>
      <c r="H482" s="43"/>
      <c r="I482" s="43"/>
      <c r="J482" s="43"/>
      <c r="K482" s="43"/>
      <c r="L482" s="43"/>
      <c r="M482" s="43"/>
      <c r="N482" s="43"/>
      <c r="O482" s="43"/>
      <c r="P482" s="43"/>
      <c r="Q482" s="43"/>
      <c r="R482" s="43"/>
      <c r="S482" s="43"/>
      <c r="T482" s="43"/>
      <c r="U482" s="43"/>
      <c r="V482" s="43"/>
    </row>
    <row r="483" spans="1:22" ht="14">
      <c r="A483" s="43"/>
      <c r="B483" s="43"/>
      <c r="C483" s="43"/>
      <c r="D483" s="43"/>
      <c r="E483" s="43"/>
      <c r="F483" s="43"/>
      <c r="G483" s="43"/>
      <c r="H483" s="43"/>
      <c r="I483" s="43"/>
      <c r="J483" s="43"/>
      <c r="K483" s="43"/>
      <c r="L483" s="43"/>
      <c r="M483" s="43"/>
      <c r="N483" s="43"/>
      <c r="O483" s="43"/>
      <c r="P483" s="43"/>
      <c r="Q483" s="43"/>
      <c r="R483" s="43"/>
      <c r="S483" s="43"/>
      <c r="T483" s="43"/>
      <c r="U483" s="43"/>
      <c r="V483" s="43"/>
    </row>
    <row r="484" spans="1:22" ht="14">
      <c r="A484" s="43"/>
      <c r="B484" s="43"/>
      <c r="C484" s="43"/>
      <c r="D484" s="43"/>
      <c r="E484" s="43"/>
      <c r="F484" s="43"/>
      <c r="G484" s="43"/>
      <c r="H484" s="43"/>
      <c r="I484" s="43"/>
      <c r="J484" s="43"/>
      <c r="K484" s="43"/>
      <c r="L484" s="43"/>
      <c r="M484" s="43"/>
      <c r="N484" s="43"/>
      <c r="O484" s="43"/>
      <c r="P484" s="43"/>
      <c r="Q484" s="43"/>
      <c r="R484" s="43"/>
      <c r="S484" s="43"/>
      <c r="T484" s="43"/>
      <c r="U484" s="43"/>
      <c r="V484" s="43"/>
    </row>
    <row r="485" spans="1:22" ht="14">
      <c r="A485" s="43"/>
      <c r="B485" s="43"/>
      <c r="C485" s="43"/>
      <c r="D485" s="43"/>
      <c r="E485" s="43"/>
      <c r="F485" s="43"/>
      <c r="G485" s="43"/>
      <c r="H485" s="43"/>
      <c r="I485" s="43"/>
      <c r="J485" s="43"/>
      <c r="K485" s="43"/>
      <c r="L485" s="43"/>
      <c r="M485" s="43"/>
      <c r="N485" s="43"/>
      <c r="O485" s="43"/>
      <c r="P485" s="43"/>
      <c r="Q485" s="43"/>
      <c r="R485" s="43"/>
      <c r="S485" s="43"/>
      <c r="T485" s="43"/>
      <c r="U485" s="43"/>
      <c r="V485" s="43"/>
    </row>
    <row r="486" spans="1:22" ht="14">
      <c r="A486" s="43"/>
      <c r="B486" s="43"/>
      <c r="C486" s="43"/>
      <c r="D486" s="43"/>
      <c r="E486" s="43"/>
      <c r="F486" s="43"/>
      <c r="G486" s="43"/>
      <c r="H486" s="43"/>
      <c r="I486" s="43"/>
      <c r="J486" s="43"/>
      <c r="K486" s="43"/>
      <c r="L486" s="43"/>
      <c r="M486" s="43"/>
      <c r="N486" s="43"/>
      <c r="O486" s="43"/>
      <c r="P486" s="43"/>
      <c r="Q486" s="43"/>
      <c r="R486" s="43"/>
      <c r="S486" s="43"/>
      <c r="T486" s="43"/>
      <c r="U486" s="43"/>
      <c r="V486" s="43"/>
    </row>
    <row r="487" spans="1:22" ht="14">
      <c r="A487" s="43"/>
      <c r="B487" s="43"/>
      <c r="C487" s="43"/>
      <c r="D487" s="43"/>
      <c r="E487" s="43"/>
      <c r="F487" s="43"/>
      <c r="G487" s="43"/>
      <c r="H487" s="43"/>
      <c r="I487" s="43"/>
      <c r="J487" s="43"/>
      <c r="K487" s="43"/>
      <c r="L487" s="43"/>
      <c r="M487" s="43"/>
      <c r="N487" s="43"/>
      <c r="O487" s="43"/>
      <c r="P487" s="43"/>
      <c r="Q487" s="43"/>
      <c r="R487" s="43"/>
      <c r="S487" s="43"/>
      <c r="T487" s="43"/>
      <c r="U487" s="43"/>
      <c r="V487" s="43"/>
    </row>
    <row r="488" spans="1:22" ht="14">
      <c r="A488" s="43"/>
      <c r="B488" s="43"/>
      <c r="C488" s="43"/>
      <c r="D488" s="43"/>
      <c r="E488" s="43"/>
      <c r="F488" s="43"/>
      <c r="G488" s="43"/>
      <c r="H488" s="43"/>
      <c r="I488" s="43"/>
      <c r="J488" s="43"/>
      <c r="K488" s="43"/>
      <c r="L488" s="43"/>
      <c r="M488" s="43"/>
      <c r="N488" s="43"/>
      <c r="O488" s="43"/>
      <c r="P488" s="43"/>
      <c r="Q488" s="43"/>
      <c r="R488" s="43"/>
      <c r="S488" s="43"/>
      <c r="T488" s="43"/>
      <c r="U488" s="43"/>
      <c r="V488" s="43"/>
    </row>
    <row r="489" spans="1:22" ht="14">
      <c r="A489" s="43"/>
      <c r="B489" s="43"/>
      <c r="C489" s="43"/>
      <c r="D489" s="43"/>
      <c r="E489" s="43"/>
      <c r="F489" s="43"/>
      <c r="G489" s="43"/>
      <c r="H489" s="43"/>
      <c r="I489" s="43"/>
      <c r="J489" s="43"/>
      <c r="K489" s="43"/>
      <c r="L489" s="43"/>
      <c r="M489" s="43"/>
      <c r="N489" s="43"/>
      <c r="O489" s="43"/>
      <c r="P489" s="43"/>
      <c r="Q489" s="43"/>
      <c r="R489" s="43"/>
      <c r="S489" s="43"/>
      <c r="T489" s="43"/>
      <c r="U489" s="43"/>
      <c r="V489" s="43"/>
    </row>
    <row r="490" spans="1:22" ht="14">
      <c r="A490" s="43"/>
      <c r="B490" s="43"/>
      <c r="C490" s="43"/>
      <c r="D490" s="43"/>
      <c r="E490" s="43"/>
      <c r="F490" s="43"/>
      <c r="G490" s="43"/>
      <c r="H490" s="43"/>
      <c r="I490" s="43"/>
      <c r="J490" s="43"/>
      <c r="K490" s="43"/>
      <c r="L490" s="43"/>
      <c r="M490" s="43"/>
      <c r="N490" s="43"/>
      <c r="O490" s="43"/>
      <c r="P490" s="43"/>
      <c r="Q490" s="43"/>
      <c r="R490" s="43"/>
      <c r="S490" s="43"/>
      <c r="T490" s="43"/>
      <c r="U490" s="43"/>
      <c r="V490" s="43"/>
    </row>
    <row r="491" spans="1:22" ht="14">
      <c r="A491" s="43"/>
      <c r="B491" s="43"/>
      <c r="C491" s="43"/>
      <c r="D491" s="43"/>
      <c r="E491" s="43"/>
      <c r="F491" s="43"/>
      <c r="G491" s="43"/>
      <c r="H491" s="43"/>
      <c r="I491" s="43"/>
      <c r="J491" s="43"/>
      <c r="K491" s="43"/>
      <c r="L491" s="43"/>
      <c r="M491" s="43"/>
      <c r="N491" s="43"/>
      <c r="O491" s="43"/>
      <c r="P491" s="43"/>
      <c r="Q491" s="43"/>
      <c r="R491" s="43"/>
      <c r="S491" s="43"/>
      <c r="T491" s="43"/>
      <c r="U491" s="43"/>
      <c r="V491" s="43"/>
    </row>
    <row r="492" spans="1:22" ht="14">
      <c r="A492" s="43"/>
      <c r="B492" s="43"/>
      <c r="C492" s="43"/>
      <c r="D492" s="43"/>
      <c r="E492" s="43"/>
      <c r="F492" s="43"/>
      <c r="G492" s="43"/>
      <c r="H492" s="43"/>
      <c r="I492" s="43"/>
      <c r="J492" s="43"/>
      <c r="K492" s="43"/>
      <c r="L492" s="43"/>
      <c r="M492" s="43"/>
      <c r="N492" s="43"/>
      <c r="O492" s="43"/>
      <c r="P492" s="43"/>
      <c r="Q492" s="43"/>
      <c r="R492" s="43"/>
      <c r="S492" s="43"/>
      <c r="T492" s="43"/>
      <c r="U492" s="43"/>
      <c r="V492" s="43"/>
    </row>
    <row r="493" spans="1:22" ht="14">
      <c r="A493" s="43"/>
      <c r="B493" s="43"/>
      <c r="C493" s="43"/>
      <c r="D493" s="43"/>
      <c r="E493" s="43"/>
      <c r="F493" s="43"/>
      <c r="G493" s="43"/>
      <c r="H493" s="43"/>
      <c r="I493" s="43"/>
      <c r="J493" s="43"/>
      <c r="K493" s="43"/>
      <c r="L493" s="43"/>
      <c r="M493" s="43"/>
      <c r="N493" s="43"/>
      <c r="O493" s="43"/>
      <c r="P493" s="43"/>
      <c r="Q493" s="43"/>
      <c r="R493" s="43"/>
      <c r="S493" s="43"/>
      <c r="T493" s="43"/>
      <c r="U493" s="43"/>
      <c r="V493" s="43"/>
    </row>
    <row r="494" spans="1:22" ht="14">
      <c r="A494" s="43"/>
      <c r="B494" s="43"/>
      <c r="C494" s="43"/>
      <c r="D494" s="43"/>
      <c r="E494" s="43"/>
      <c r="F494" s="43"/>
      <c r="G494" s="43"/>
      <c r="H494" s="43"/>
      <c r="I494" s="43"/>
      <c r="J494" s="43"/>
      <c r="K494" s="43"/>
      <c r="L494" s="43"/>
      <c r="M494" s="43"/>
      <c r="N494" s="43"/>
      <c r="O494" s="43"/>
      <c r="P494" s="43"/>
      <c r="Q494" s="43"/>
      <c r="R494" s="43"/>
      <c r="S494" s="43"/>
      <c r="T494" s="43"/>
      <c r="U494" s="43"/>
      <c r="V494" s="43"/>
    </row>
    <row r="495" spans="1:22" ht="14">
      <c r="A495" s="43"/>
      <c r="B495" s="43"/>
      <c r="C495" s="43"/>
      <c r="D495" s="43"/>
      <c r="E495" s="43"/>
      <c r="F495" s="43"/>
      <c r="G495" s="43"/>
      <c r="H495" s="43"/>
      <c r="I495" s="43"/>
      <c r="J495" s="43"/>
      <c r="K495" s="43"/>
      <c r="L495" s="43"/>
      <c r="M495" s="43"/>
      <c r="N495" s="43"/>
      <c r="O495" s="43"/>
      <c r="P495" s="43"/>
      <c r="Q495" s="43"/>
      <c r="R495" s="43"/>
      <c r="S495" s="43"/>
      <c r="T495" s="43"/>
      <c r="U495" s="43"/>
      <c r="V495" s="43"/>
    </row>
    <row r="496" spans="1:22" ht="14">
      <c r="A496" s="43"/>
      <c r="B496" s="43"/>
      <c r="C496" s="43"/>
      <c r="D496" s="43"/>
      <c r="E496" s="43"/>
      <c r="F496" s="43"/>
      <c r="G496" s="43"/>
      <c r="H496" s="43"/>
      <c r="I496" s="43"/>
      <c r="J496" s="43"/>
      <c r="K496" s="43"/>
      <c r="L496" s="43"/>
      <c r="M496" s="43"/>
      <c r="N496" s="43"/>
      <c r="O496" s="43"/>
      <c r="P496" s="43"/>
      <c r="Q496" s="43"/>
      <c r="R496" s="43"/>
      <c r="S496" s="43"/>
      <c r="T496" s="43"/>
      <c r="U496" s="43"/>
      <c r="V496" s="43"/>
    </row>
    <row r="497" spans="1:22" ht="14">
      <c r="A497" s="43"/>
      <c r="B497" s="43"/>
      <c r="C497" s="43"/>
      <c r="D497" s="43"/>
      <c r="E497" s="43"/>
      <c r="F497" s="43"/>
      <c r="G497" s="43"/>
      <c r="H497" s="43"/>
      <c r="I497" s="43"/>
      <c r="J497" s="43"/>
      <c r="K497" s="43"/>
      <c r="L497" s="43"/>
      <c r="M497" s="43"/>
      <c r="N497" s="43"/>
      <c r="O497" s="43"/>
      <c r="P497" s="43"/>
      <c r="Q497" s="43"/>
      <c r="R497" s="43"/>
      <c r="S497" s="43"/>
      <c r="T497" s="43"/>
      <c r="U497" s="43"/>
      <c r="V497" s="43"/>
    </row>
    <row r="498" spans="1:22" ht="14">
      <c r="A498" s="43"/>
      <c r="B498" s="43"/>
      <c r="C498" s="43"/>
      <c r="D498" s="43"/>
      <c r="E498" s="43"/>
      <c r="F498" s="43"/>
      <c r="G498" s="43"/>
      <c r="H498" s="43"/>
      <c r="I498" s="43"/>
      <c r="J498" s="43"/>
      <c r="K498" s="43"/>
      <c r="L498" s="43"/>
      <c r="M498" s="43"/>
      <c r="N498" s="43"/>
      <c r="O498" s="43"/>
      <c r="P498" s="43"/>
      <c r="Q498" s="43"/>
      <c r="R498" s="43"/>
      <c r="S498" s="43"/>
      <c r="T498" s="43"/>
      <c r="U498" s="43"/>
      <c r="V498" s="43"/>
    </row>
    <row r="499" spans="1:22" ht="14">
      <c r="A499" s="43"/>
      <c r="B499" s="43"/>
      <c r="C499" s="43"/>
      <c r="D499" s="43"/>
      <c r="E499" s="43"/>
      <c r="F499" s="43"/>
      <c r="G499" s="43"/>
      <c r="H499" s="43"/>
      <c r="I499" s="43"/>
      <c r="J499" s="43"/>
      <c r="K499" s="43"/>
      <c r="L499" s="43"/>
      <c r="M499" s="43"/>
      <c r="N499" s="43"/>
      <c r="O499" s="43"/>
      <c r="P499" s="43"/>
      <c r="Q499" s="43"/>
      <c r="R499" s="43"/>
      <c r="S499" s="43"/>
      <c r="T499" s="43"/>
      <c r="U499" s="43"/>
      <c r="V499" s="43"/>
    </row>
    <row r="500" spans="1:22" ht="14">
      <c r="A500" s="43"/>
      <c r="B500" s="43"/>
      <c r="C500" s="43"/>
      <c r="D500" s="43"/>
      <c r="E500" s="43"/>
      <c r="F500" s="43"/>
      <c r="G500" s="43"/>
      <c r="H500" s="43"/>
      <c r="I500" s="43"/>
      <c r="J500" s="43"/>
      <c r="K500" s="43"/>
      <c r="L500" s="43"/>
      <c r="M500" s="43"/>
      <c r="N500" s="43"/>
      <c r="O500" s="43"/>
      <c r="P500" s="43"/>
      <c r="Q500" s="43"/>
      <c r="R500" s="43"/>
      <c r="S500" s="43"/>
      <c r="T500" s="43"/>
      <c r="U500" s="43"/>
      <c r="V500" s="43"/>
    </row>
    <row r="501" spans="1:22" ht="14">
      <c r="A501" s="43"/>
      <c r="B501" s="43"/>
      <c r="C501" s="43"/>
      <c r="D501" s="43"/>
      <c r="E501" s="43"/>
      <c r="F501" s="43"/>
      <c r="G501" s="43"/>
      <c r="H501" s="43"/>
      <c r="I501" s="43"/>
      <c r="J501" s="43"/>
      <c r="K501" s="43"/>
      <c r="L501" s="43"/>
      <c r="M501" s="43"/>
      <c r="N501" s="43"/>
      <c r="O501" s="43"/>
      <c r="P501" s="43"/>
      <c r="Q501" s="43"/>
      <c r="R501" s="43"/>
      <c r="S501" s="43"/>
      <c r="T501" s="43"/>
      <c r="U501" s="43"/>
      <c r="V501" s="43"/>
    </row>
    <row r="502" spans="1:22" ht="14">
      <c r="A502" s="43"/>
      <c r="B502" s="43"/>
      <c r="C502" s="43"/>
      <c r="D502" s="43"/>
      <c r="E502" s="43"/>
      <c r="F502" s="43"/>
      <c r="G502" s="43"/>
      <c r="H502" s="43"/>
      <c r="I502" s="43"/>
      <c r="J502" s="43"/>
      <c r="K502" s="43"/>
      <c r="L502" s="43"/>
      <c r="M502" s="43"/>
      <c r="N502" s="43"/>
      <c r="O502" s="43"/>
      <c r="P502" s="43"/>
      <c r="Q502" s="43"/>
      <c r="R502" s="43"/>
      <c r="S502" s="43"/>
      <c r="T502" s="43"/>
      <c r="U502" s="43"/>
      <c r="V502" s="43"/>
    </row>
    <row r="503" spans="1:22" ht="14">
      <c r="A503" s="43"/>
      <c r="B503" s="43"/>
      <c r="C503" s="43"/>
      <c r="D503" s="43"/>
      <c r="E503" s="43"/>
      <c r="F503" s="43"/>
      <c r="G503" s="43"/>
      <c r="H503" s="43"/>
      <c r="I503" s="43"/>
      <c r="J503" s="43"/>
      <c r="K503" s="43"/>
      <c r="L503" s="43"/>
      <c r="M503" s="43"/>
      <c r="N503" s="43"/>
      <c r="O503" s="43"/>
      <c r="P503" s="43"/>
      <c r="Q503" s="43"/>
      <c r="R503" s="43"/>
      <c r="S503" s="43"/>
      <c r="T503" s="43"/>
      <c r="U503" s="43"/>
      <c r="V503" s="43"/>
    </row>
    <row r="504" spans="1:22" ht="14">
      <c r="A504" s="43"/>
      <c r="B504" s="43"/>
      <c r="C504" s="43"/>
      <c r="D504" s="43"/>
      <c r="E504" s="43"/>
      <c r="F504" s="43"/>
      <c r="G504" s="43"/>
      <c r="H504" s="43"/>
      <c r="I504" s="43"/>
      <c r="J504" s="43"/>
      <c r="K504" s="43"/>
      <c r="L504" s="43"/>
      <c r="M504" s="43"/>
      <c r="N504" s="43"/>
      <c r="O504" s="43"/>
      <c r="P504" s="43"/>
      <c r="Q504" s="43"/>
      <c r="R504" s="43"/>
      <c r="S504" s="43"/>
      <c r="T504" s="43"/>
      <c r="U504" s="43"/>
      <c r="V504" s="43"/>
    </row>
    <row r="505" spans="1:22" ht="14">
      <c r="A505" s="43"/>
      <c r="B505" s="43"/>
      <c r="C505" s="43"/>
      <c r="D505" s="43"/>
      <c r="E505" s="43"/>
      <c r="F505" s="43"/>
      <c r="G505" s="43"/>
      <c r="H505" s="43"/>
      <c r="I505" s="43"/>
      <c r="J505" s="43"/>
      <c r="K505" s="43"/>
      <c r="L505" s="43"/>
      <c r="M505" s="43"/>
      <c r="N505" s="43"/>
      <c r="O505" s="43"/>
      <c r="P505" s="43"/>
      <c r="Q505" s="43"/>
      <c r="R505" s="43"/>
      <c r="S505" s="43"/>
      <c r="T505" s="43"/>
      <c r="U505" s="43"/>
      <c r="V505" s="43"/>
    </row>
    <row r="506" spans="1:22" ht="14">
      <c r="A506" s="43"/>
      <c r="B506" s="43"/>
      <c r="C506" s="43"/>
      <c r="D506" s="43"/>
      <c r="E506" s="43"/>
      <c r="F506" s="43"/>
      <c r="G506" s="43"/>
      <c r="H506" s="43"/>
      <c r="I506" s="43"/>
      <c r="J506" s="43"/>
      <c r="K506" s="43"/>
      <c r="L506" s="43"/>
      <c r="M506" s="43"/>
      <c r="N506" s="43"/>
      <c r="O506" s="43"/>
      <c r="P506" s="43"/>
      <c r="Q506" s="43"/>
      <c r="R506" s="43"/>
      <c r="S506" s="43"/>
      <c r="T506" s="43"/>
      <c r="U506" s="43"/>
      <c r="V506" s="43"/>
    </row>
    <row r="507" spans="1:22" ht="14">
      <c r="A507" s="43"/>
      <c r="B507" s="43"/>
      <c r="C507" s="43"/>
      <c r="D507" s="43"/>
      <c r="E507" s="43"/>
      <c r="F507" s="43"/>
      <c r="G507" s="43"/>
      <c r="H507" s="43"/>
      <c r="I507" s="43"/>
      <c r="J507" s="43"/>
      <c r="K507" s="43"/>
      <c r="L507" s="43"/>
      <c r="M507" s="43"/>
      <c r="N507" s="43"/>
      <c r="O507" s="43"/>
      <c r="P507" s="43"/>
      <c r="Q507" s="43"/>
      <c r="R507" s="43"/>
      <c r="S507" s="43"/>
      <c r="T507" s="43"/>
      <c r="U507" s="43"/>
      <c r="V507" s="43"/>
    </row>
    <row r="508" spans="1:22" ht="14">
      <c r="A508" s="43"/>
      <c r="B508" s="43"/>
      <c r="C508" s="43"/>
      <c r="D508" s="43"/>
      <c r="E508" s="43"/>
      <c r="F508" s="43"/>
      <c r="G508" s="43"/>
      <c r="H508" s="43"/>
      <c r="I508" s="43"/>
      <c r="J508" s="43"/>
      <c r="K508" s="43"/>
      <c r="L508" s="43"/>
      <c r="M508" s="43"/>
      <c r="N508" s="43"/>
      <c r="O508" s="43"/>
      <c r="P508" s="43"/>
      <c r="Q508" s="43"/>
      <c r="R508" s="43"/>
      <c r="S508" s="43"/>
      <c r="T508" s="43"/>
      <c r="U508" s="43"/>
      <c r="V508" s="43"/>
    </row>
    <row r="509" spans="1:22" ht="14">
      <c r="A509" s="43"/>
      <c r="B509" s="43"/>
      <c r="C509" s="43"/>
      <c r="D509" s="43"/>
      <c r="E509" s="43"/>
      <c r="F509" s="43"/>
      <c r="G509" s="43"/>
      <c r="H509" s="43"/>
      <c r="I509" s="43"/>
      <c r="J509" s="43"/>
      <c r="K509" s="43"/>
      <c r="L509" s="43"/>
      <c r="M509" s="43"/>
      <c r="N509" s="43"/>
      <c r="O509" s="43"/>
      <c r="P509" s="43"/>
      <c r="Q509" s="43"/>
      <c r="R509" s="43"/>
      <c r="S509" s="43"/>
      <c r="T509" s="43"/>
      <c r="U509" s="43"/>
      <c r="V509" s="43"/>
    </row>
    <row r="510" spans="1:22" ht="14">
      <c r="A510" s="43"/>
      <c r="B510" s="43"/>
      <c r="C510" s="43"/>
      <c r="D510" s="43"/>
      <c r="E510" s="43"/>
      <c r="F510" s="43"/>
      <c r="G510" s="43"/>
      <c r="H510" s="43"/>
      <c r="I510" s="43"/>
      <c r="J510" s="43"/>
      <c r="K510" s="43"/>
      <c r="L510" s="43"/>
      <c r="M510" s="43"/>
      <c r="N510" s="43"/>
      <c r="O510" s="43"/>
      <c r="P510" s="43"/>
      <c r="Q510" s="43"/>
      <c r="R510" s="43"/>
      <c r="S510" s="43"/>
      <c r="T510" s="43"/>
      <c r="U510" s="43"/>
      <c r="V510" s="43"/>
    </row>
    <row r="511" spans="1:22" ht="14">
      <c r="A511" s="43"/>
      <c r="B511" s="43"/>
      <c r="C511" s="43"/>
      <c r="D511" s="43"/>
      <c r="E511" s="43"/>
      <c r="F511" s="43"/>
      <c r="G511" s="43"/>
      <c r="H511" s="43"/>
      <c r="I511" s="43"/>
      <c r="J511" s="43"/>
      <c r="K511" s="43"/>
      <c r="L511" s="43"/>
      <c r="M511" s="43"/>
      <c r="N511" s="43"/>
      <c r="O511" s="43"/>
      <c r="P511" s="43"/>
      <c r="Q511" s="43"/>
      <c r="R511" s="43"/>
      <c r="S511" s="43"/>
      <c r="T511" s="43"/>
      <c r="U511" s="43"/>
      <c r="V511" s="43"/>
    </row>
    <row r="512" spans="1:22" ht="14">
      <c r="A512" s="43"/>
      <c r="B512" s="43"/>
      <c r="C512" s="43"/>
      <c r="D512" s="43"/>
      <c r="E512" s="43"/>
      <c r="F512" s="43"/>
      <c r="G512" s="43"/>
      <c r="H512" s="43"/>
      <c r="I512" s="43"/>
      <c r="J512" s="43"/>
      <c r="K512" s="43"/>
      <c r="L512" s="43"/>
      <c r="M512" s="43"/>
      <c r="N512" s="43"/>
      <c r="O512" s="43"/>
      <c r="P512" s="43"/>
      <c r="Q512" s="43"/>
      <c r="R512" s="43"/>
      <c r="S512" s="43"/>
      <c r="T512" s="43"/>
      <c r="U512" s="43"/>
      <c r="V512" s="43"/>
    </row>
    <row r="513" spans="1:22" ht="14">
      <c r="A513" s="43"/>
      <c r="B513" s="43"/>
      <c r="C513" s="43"/>
      <c r="D513" s="43"/>
      <c r="E513" s="43"/>
      <c r="F513" s="43"/>
      <c r="G513" s="43"/>
      <c r="H513" s="43"/>
      <c r="I513" s="43"/>
      <c r="J513" s="43"/>
      <c r="K513" s="43"/>
      <c r="L513" s="43"/>
      <c r="M513" s="43"/>
      <c r="N513" s="43"/>
      <c r="O513" s="43"/>
      <c r="P513" s="43"/>
      <c r="Q513" s="43"/>
      <c r="R513" s="43"/>
      <c r="S513" s="43"/>
      <c r="T513" s="43"/>
      <c r="U513" s="43"/>
      <c r="V513" s="43"/>
    </row>
    <row r="514" spans="1:22" ht="14">
      <c r="A514" s="43"/>
      <c r="B514" s="43"/>
      <c r="C514" s="43"/>
      <c r="D514" s="43"/>
      <c r="E514" s="43"/>
      <c r="F514" s="43"/>
      <c r="G514" s="43"/>
      <c r="H514" s="43"/>
      <c r="I514" s="43"/>
      <c r="J514" s="43"/>
      <c r="K514" s="43"/>
      <c r="L514" s="43"/>
      <c r="M514" s="43"/>
      <c r="N514" s="43"/>
      <c r="O514" s="43"/>
      <c r="P514" s="43"/>
      <c r="Q514" s="43"/>
      <c r="R514" s="43"/>
      <c r="S514" s="43"/>
      <c r="T514" s="43"/>
      <c r="U514" s="43"/>
      <c r="V514" s="43"/>
    </row>
    <row r="515" spans="1:22" ht="14">
      <c r="A515" s="43"/>
      <c r="B515" s="43"/>
      <c r="C515" s="43"/>
      <c r="D515" s="43"/>
      <c r="E515" s="43"/>
      <c r="F515" s="43"/>
      <c r="G515" s="43"/>
      <c r="H515" s="43"/>
      <c r="I515" s="43"/>
      <c r="J515" s="43"/>
      <c r="K515" s="43"/>
      <c r="L515" s="43"/>
      <c r="M515" s="43"/>
      <c r="N515" s="43"/>
      <c r="O515" s="43"/>
      <c r="P515" s="43"/>
      <c r="Q515" s="43"/>
      <c r="R515" s="43"/>
      <c r="S515" s="43"/>
      <c r="T515" s="43"/>
      <c r="U515" s="43"/>
      <c r="V515" s="43"/>
    </row>
    <row r="516" spans="1:22" ht="14">
      <c r="A516" s="43"/>
      <c r="B516" s="43"/>
      <c r="C516" s="43"/>
      <c r="D516" s="43"/>
      <c r="E516" s="43"/>
      <c r="F516" s="43"/>
      <c r="G516" s="43"/>
      <c r="H516" s="43"/>
      <c r="I516" s="43"/>
      <c r="J516" s="43"/>
      <c r="K516" s="43"/>
      <c r="L516" s="43"/>
      <c r="M516" s="43"/>
      <c r="N516" s="43"/>
      <c r="O516" s="43"/>
      <c r="P516" s="43"/>
      <c r="Q516" s="43"/>
      <c r="R516" s="43"/>
      <c r="S516" s="43"/>
      <c r="T516" s="43"/>
      <c r="U516" s="43"/>
      <c r="V516" s="43"/>
    </row>
    <row r="517" spans="1:22" ht="14">
      <c r="A517" s="43"/>
      <c r="B517" s="43"/>
      <c r="C517" s="43"/>
      <c r="D517" s="43"/>
      <c r="E517" s="43"/>
      <c r="F517" s="43"/>
      <c r="G517" s="43"/>
      <c r="H517" s="43"/>
      <c r="I517" s="43"/>
      <c r="J517" s="43"/>
      <c r="K517" s="43"/>
      <c r="L517" s="43"/>
      <c r="M517" s="43"/>
      <c r="N517" s="43"/>
      <c r="O517" s="43"/>
      <c r="P517" s="43"/>
      <c r="Q517" s="43"/>
      <c r="R517" s="43"/>
      <c r="S517" s="43"/>
      <c r="T517" s="43"/>
      <c r="U517" s="43"/>
      <c r="V517" s="43"/>
    </row>
    <row r="518" spans="1:22" ht="14">
      <c r="A518" s="43"/>
      <c r="B518" s="43"/>
      <c r="C518" s="43"/>
      <c r="D518" s="43"/>
      <c r="E518" s="43"/>
      <c r="F518" s="43"/>
      <c r="G518" s="43"/>
      <c r="H518" s="43"/>
      <c r="I518" s="43"/>
      <c r="J518" s="43"/>
      <c r="K518" s="43"/>
      <c r="L518" s="43"/>
      <c r="M518" s="43"/>
      <c r="N518" s="43"/>
      <c r="O518" s="43"/>
      <c r="P518" s="43"/>
      <c r="Q518" s="43"/>
      <c r="R518" s="43"/>
      <c r="S518" s="43"/>
      <c r="T518" s="43"/>
      <c r="U518" s="43"/>
      <c r="V518" s="43"/>
    </row>
    <row r="519" spans="1:22" ht="14">
      <c r="A519" s="43"/>
      <c r="B519" s="43"/>
      <c r="C519" s="43"/>
      <c r="D519" s="43"/>
      <c r="E519" s="43"/>
      <c r="F519" s="43"/>
      <c r="G519" s="43"/>
      <c r="H519" s="43"/>
      <c r="I519" s="43"/>
      <c r="J519" s="43"/>
      <c r="K519" s="43"/>
      <c r="L519" s="43"/>
      <c r="M519" s="43"/>
      <c r="N519" s="43"/>
      <c r="O519" s="43"/>
      <c r="P519" s="43"/>
      <c r="Q519" s="43"/>
      <c r="R519" s="43"/>
      <c r="S519" s="43"/>
      <c r="T519" s="43"/>
      <c r="U519" s="43"/>
      <c r="V519" s="43"/>
    </row>
    <row r="520" spans="1:22" ht="14">
      <c r="A520" s="43"/>
      <c r="B520" s="43"/>
      <c r="C520" s="43"/>
      <c r="D520" s="43"/>
      <c r="E520" s="43"/>
      <c r="F520" s="43"/>
      <c r="G520" s="43"/>
      <c r="H520" s="43"/>
      <c r="I520" s="43"/>
      <c r="J520" s="43"/>
      <c r="K520" s="43"/>
      <c r="L520" s="43"/>
      <c r="M520" s="43"/>
      <c r="N520" s="43"/>
      <c r="O520" s="43"/>
      <c r="P520" s="43"/>
      <c r="Q520" s="43"/>
      <c r="R520" s="43"/>
      <c r="S520" s="43"/>
      <c r="T520" s="43"/>
      <c r="U520" s="43"/>
      <c r="V520" s="43"/>
    </row>
    <row r="521" spans="1:22" ht="14">
      <c r="A521" s="43"/>
      <c r="B521" s="43"/>
      <c r="C521" s="43"/>
      <c r="D521" s="43"/>
      <c r="E521" s="43"/>
      <c r="F521" s="43"/>
      <c r="G521" s="43"/>
      <c r="H521" s="43"/>
      <c r="I521" s="43"/>
      <c r="J521" s="43"/>
      <c r="K521" s="43"/>
      <c r="L521" s="43"/>
      <c r="M521" s="43"/>
      <c r="N521" s="43"/>
      <c r="O521" s="43"/>
      <c r="P521" s="43"/>
      <c r="Q521" s="43"/>
      <c r="R521" s="43"/>
      <c r="S521" s="43"/>
      <c r="T521" s="43"/>
      <c r="U521" s="43"/>
      <c r="V521" s="43"/>
    </row>
    <row r="522" spans="1:22" ht="14">
      <c r="A522" s="43"/>
      <c r="B522" s="43"/>
      <c r="C522" s="43"/>
      <c r="D522" s="43"/>
      <c r="E522" s="43"/>
      <c r="F522" s="43"/>
      <c r="G522" s="43"/>
      <c r="H522" s="43"/>
      <c r="I522" s="43"/>
      <c r="J522" s="43"/>
      <c r="K522" s="43"/>
      <c r="L522" s="43"/>
      <c r="M522" s="43"/>
      <c r="N522" s="43"/>
      <c r="O522" s="43"/>
      <c r="P522" s="43"/>
      <c r="Q522" s="43"/>
      <c r="R522" s="43"/>
      <c r="S522" s="43"/>
      <c r="T522" s="43"/>
      <c r="U522" s="43"/>
      <c r="V522" s="43"/>
    </row>
    <row r="523" spans="1:22" ht="14">
      <c r="A523" s="43"/>
      <c r="B523" s="43"/>
      <c r="C523" s="43"/>
      <c r="D523" s="43"/>
      <c r="E523" s="43"/>
      <c r="F523" s="43"/>
      <c r="G523" s="43"/>
      <c r="H523" s="43"/>
      <c r="I523" s="43"/>
      <c r="J523" s="43"/>
      <c r="K523" s="43"/>
      <c r="L523" s="43"/>
      <c r="M523" s="43"/>
      <c r="N523" s="43"/>
      <c r="O523" s="43"/>
      <c r="P523" s="43"/>
      <c r="Q523" s="43"/>
      <c r="R523" s="43"/>
      <c r="S523" s="43"/>
      <c r="T523" s="43"/>
      <c r="U523" s="43"/>
      <c r="V523" s="43"/>
    </row>
    <row r="524" spans="1:22" ht="14">
      <c r="A524" s="43"/>
      <c r="B524" s="43"/>
      <c r="C524" s="43"/>
      <c r="D524" s="43"/>
      <c r="E524" s="43"/>
      <c r="F524" s="43"/>
      <c r="G524" s="43"/>
      <c r="H524" s="43"/>
      <c r="I524" s="43"/>
      <c r="J524" s="43"/>
      <c r="K524" s="43"/>
      <c r="L524" s="43"/>
      <c r="M524" s="43"/>
      <c r="N524" s="43"/>
      <c r="O524" s="43"/>
      <c r="P524" s="43"/>
      <c r="Q524" s="43"/>
      <c r="R524" s="43"/>
      <c r="S524" s="43"/>
      <c r="T524" s="43"/>
      <c r="U524" s="43"/>
      <c r="V524" s="43"/>
    </row>
    <row r="525" spans="1:22" ht="14">
      <c r="A525" s="43"/>
      <c r="B525" s="43"/>
      <c r="C525" s="43"/>
      <c r="D525" s="43"/>
      <c r="E525" s="43"/>
      <c r="F525" s="43"/>
      <c r="G525" s="43"/>
      <c r="H525" s="43"/>
      <c r="I525" s="43"/>
      <c r="J525" s="43"/>
      <c r="K525" s="43"/>
      <c r="L525" s="43"/>
      <c r="M525" s="43"/>
      <c r="N525" s="43"/>
      <c r="O525" s="43"/>
      <c r="P525" s="43"/>
      <c r="Q525" s="43"/>
      <c r="R525" s="43"/>
      <c r="S525" s="43"/>
      <c r="T525" s="43"/>
      <c r="U525" s="43"/>
      <c r="V525" s="43"/>
    </row>
    <row r="526" spans="1:22" ht="14">
      <c r="A526" s="43"/>
      <c r="B526" s="43"/>
      <c r="C526" s="43"/>
      <c r="D526" s="43"/>
      <c r="E526" s="43"/>
      <c r="F526" s="43"/>
      <c r="G526" s="43"/>
      <c r="H526" s="43"/>
      <c r="I526" s="43"/>
      <c r="J526" s="43"/>
      <c r="K526" s="43"/>
      <c r="L526" s="43"/>
      <c r="M526" s="43"/>
      <c r="N526" s="43"/>
      <c r="O526" s="43"/>
      <c r="P526" s="43"/>
      <c r="Q526" s="43"/>
      <c r="R526" s="43"/>
      <c r="S526" s="43"/>
      <c r="T526" s="43"/>
      <c r="U526" s="43"/>
      <c r="V526" s="43"/>
    </row>
    <row r="527" spans="1:22" ht="14">
      <c r="A527" s="43"/>
      <c r="B527" s="43"/>
      <c r="C527" s="43"/>
      <c r="D527" s="43"/>
      <c r="E527" s="43"/>
      <c r="F527" s="43"/>
      <c r="G527" s="43"/>
      <c r="H527" s="43"/>
      <c r="I527" s="43"/>
      <c r="J527" s="43"/>
      <c r="K527" s="43"/>
      <c r="L527" s="43"/>
      <c r="M527" s="43"/>
      <c r="N527" s="43"/>
      <c r="O527" s="43"/>
      <c r="P527" s="43"/>
      <c r="Q527" s="43"/>
      <c r="R527" s="43"/>
      <c r="S527" s="43"/>
      <c r="T527" s="43"/>
      <c r="U527" s="43"/>
      <c r="V527" s="43"/>
    </row>
    <row r="528" spans="1:22" ht="14">
      <c r="A528" s="43"/>
      <c r="B528" s="43"/>
      <c r="C528" s="43"/>
      <c r="D528" s="43"/>
      <c r="E528" s="43"/>
      <c r="F528" s="43"/>
      <c r="G528" s="43"/>
      <c r="H528" s="43"/>
      <c r="I528" s="43"/>
      <c r="J528" s="43"/>
      <c r="K528" s="43"/>
      <c r="L528" s="43"/>
      <c r="M528" s="43"/>
      <c r="N528" s="43"/>
      <c r="O528" s="43"/>
      <c r="P528" s="43"/>
      <c r="Q528" s="43"/>
      <c r="R528" s="43"/>
      <c r="S528" s="43"/>
      <c r="T528" s="43"/>
      <c r="U528" s="43"/>
      <c r="V528" s="43"/>
    </row>
    <row r="529" spans="1:22" ht="14">
      <c r="A529" s="43"/>
      <c r="B529" s="43"/>
      <c r="C529" s="43"/>
      <c r="D529" s="43"/>
      <c r="E529" s="43"/>
      <c r="F529" s="43"/>
      <c r="G529" s="43"/>
      <c r="H529" s="43"/>
      <c r="I529" s="43"/>
      <c r="J529" s="43"/>
      <c r="K529" s="43"/>
      <c r="L529" s="43"/>
      <c r="M529" s="43"/>
      <c r="N529" s="43"/>
      <c r="O529" s="43"/>
      <c r="P529" s="43"/>
      <c r="Q529" s="43"/>
      <c r="R529" s="43"/>
      <c r="S529" s="43"/>
      <c r="T529" s="43"/>
      <c r="U529" s="43"/>
      <c r="V529" s="43"/>
    </row>
    <row r="530" spans="1:22" ht="14">
      <c r="A530" s="43"/>
      <c r="B530" s="43"/>
      <c r="C530" s="43"/>
      <c r="D530" s="43"/>
      <c r="E530" s="43"/>
      <c r="F530" s="43"/>
      <c r="G530" s="43"/>
      <c r="H530" s="43"/>
      <c r="I530" s="43"/>
      <c r="J530" s="43"/>
      <c r="K530" s="43"/>
      <c r="L530" s="43"/>
      <c r="M530" s="43"/>
      <c r="N530" s="43"/>
      <c r="O530" s="43"/>
      <c r="P530" s="43"/>
      <c r="Q530" s="43"/>
      <c r="R530" s="43"/>
      <c r="S530" s="43"/>
      <c r="T530" s="43"/>
      <c r="U530" s="43"/>
      <c r="V530" s="43"/>
    </row>
    <row r="531" spans="1:22" ht="14">
      <c r="A531" s="43"/>
      <c r="B531" s="43"/>
      <c r="C531" s="43"/>
      <c r="D531" s="43"/>
      <c r="E531" s="43"/>
      <c r="F531" s="43"/>
      <c r="G531" s="43"/>
      <c r="H531" s="43"/>
      <c r="I531" s="43"/>
      <c r="J531" s="43"/>
      <c r="K531" s="43"/>
      <c r="L531" s="43"/>
      <c r="M531" s="43"/>
      <c r="N531" s="43"/>
      <c r="O531" s="43"/>
      <c r="P531" s="43"/>
      <c r="Q531" s="43"/>
      <c r="R531" s="43"/>
      <c r="S531" s="43"/>
      <c r="T531" s="43"/>
      <c r="U531" s="43"/>
      <c r="V531" s="43"/>
    </row>
    <row r="532" spans="1:22" ht="14">
      <c r="A532" s="43"/>
      <c r="B532" s="43"/>
      <c r="C532" s="43"/>
      <c r="D532" s="43"/>
      <c r="E532" s="43"/>
      <c r="F532" s="43"/>
      <c r="G532" s="43"/>
      <c r="H532" s="43"/>
      <c r="I532" s="43"/>
      <c r="J532" s="43"/>
      <c r="K532" s="43"/>
      <c r="L532" s="43"/>
      <c r="M532" s="43"/>
      <c r="N532" s="43"/>
      <c r="O532" s="43"/>
      <c r="P532" s="43"/>
      <c r="Q532" s="43"/>
      <c r="R532" s="43"/>
      <c r="S532" s="43"/>
      <c r="T532" s="43"/>
      <c r="U532" s="43"/>
      <c r="V532" s="43"/>
    </row>
    <row r="533" spans="1:22" ht="14">
      <c r="A533" s="43"/>
      <c r="B533" s="43"/>
      <c r="C533" s="43"/>
      <c r="D533" s="43"/>
      <c r="E533" s="43"/>
      <c r="F533" s="43"/>
      <c r="G533" s="43"/>
      <c r="H533" s="43"/>
      <c r="I533" s="43"/>
      <c r="J533" s="43"/>
      <c r="K533" s="43"/>
      <c r="L533" s="43"/>
      <c r="M533" s="43"/>
      <c r="N533" s="43"/>
      <c r="O533" s="43"/>
      <c r="P533" s="43"/>
      <c r="Q533" s="43"/>
      <c r="R533" s="43"/>
      <c r="S533" s="43"/>
      <c r="T533" s="43"/>
      <c r="U533" s="43"/>
      <c r="V533" s="43"/>
    </row>
    <row r="534" spans="1:22" ht="14">
      <c r="A534" s="43"/>
      <c r="B534" s="43"/>
      <c r="C534" s="43"/>
      <c r="D534" s="43"/>
      <c r="E534" s="43"/>
      <c r="F534" s="43"/>
      <c r="G534" s="43"/>
      <c r="H534" s="43"/>
      <c r="I534" s="43"/>
      <c r="J534" s="43"/>
      <c r="K534" s="43"/>
      <c r="L534" s="43"/>
      <c r="M534" s="43"/>
      <c r="N534" s="43"/>
      <c r="O534" s="43"/>
      <c r="P534" s="43"/>
      <c r="Q534" s="43"/>
      <c r="R534" s="43"/>
      <c r="S534" s="43"/>
      <c r="T534" s="43"/>
      <c r="U534" s="43"/>
      <c r="V534" s="43"/>
    </row>
    <row r="535" spans="1:22" ht="14">
      <c r="A535" s="43"/>
      <c r="B535" s="43"/>
      <c r="C535" s="43"/>
      <c r="D535" s="43"/>
      <c r="E535" s="43"/>
      <c r="F535" s="43"/>
      <c r="G535" s="43"/>
      <c r="H535" s="43"/>
      <c r="I535" s="43"/>
      <c r="J535" s="43"/>
      <c r="K535" s="43"/>
      <c r="L535" s="43"/>
      <c r="M535" s="43"/>
      <c r="N535" s="43"/>
      <c r="O535" s="43"/>
      <c r="P535" s="43"/>
      <c r="Q535" s="43"/>
      <c r="R535" s="43"/>
      <c r="S535" s="43"/>
      <c r="T535" s="43"/>
      <c r="U535" s="43"/>
      <c r="V535" s="43"/>
    </row>
    <row r="536" spans="1:22" ht="14">
      <c r="A536" s="43"/>
      <c r="B536" s="43"/>
      <c r="C536" s="43"/>
      <c r="D536" s="43"/>
      <c r="E536" s="43"/>
      <c r="F536" s="43"/>
      <c r="G536" s="43"/>
      <c r="H536" s="43"/>
      <c r="I536" s="43"/>
      <c r="J536" s="43"/>
      <c r="K536" s="43"/>
      <c r="L536" s="43"/>
      <c r="M536" s="43"/>
      <c r="N536" s="43"/>
      <c r="O536" s="43"/>
      <c r="P536" s="43"/>
      <c r="Q536" s="43"/>
      <c r="R536" s="43"/>
      <c r="S536" s="43"/>
      <c r="T536" s="43"/>
      <c r="U536" s="43"/>
      <c r="V536" s="43"/>
    </row>
    <row r="537" spans="1:22" ht="14">
      <c r="A537" s="43"/>
      <c r="B537" s="43"/>
      <c r="C537" s="43"/>
      <c r="D537" s="43"/>
      <c r="E537" s="43"/>
      <c r="F537" s="43"/>
      <c r="G537" s="43"/>
      <c r="H537" s="43"/>
      <c r="I537" s="43"/>
      <c r="J537" s="43"/>
      <c r="K537" s="43"/>
      <c r="L537" s="43"/>
      <c r="M537" s="43"/>
      <c r="N537" s="43"/>
      <c r="O537" s="43"/>
      <c r="P537" s="43"/>
      <c r="Q537" s="43"/>
      <c r="R537" s="43"/>
      <c r="S537" s="43"/>
      <c r="T537" s="43"/>
      <c r="U537" s="43"/>
      <c r="V537" s="43"/>
    </row>
    <row r="538" spans="1:22" ht="14">
      <c r="A538" s="43"/>
      <c r="B538" s="43"/>
      <c r="C538" s="43"/>
      <c r="D538" s="43"/>
      <c r="E538" s="43"/>
      <c r="F538" s="43"/>
      <c r="G538" s="43"/>
      <c r="H538" s="43"/>
      <c r="I538" s="43"/>
      <c r="J538" s="43"/>
      <c r="K538" s="43"/>
      <c r="L538" s="43"/>
      <c r="M538" s="43"/>
      <c r="N538" s="43"/>
      <c r="O538" s="43"/>
      <c r="P538" s="43"/>
      <c r="Q538" s="43"/>
      <c r="R538" s="43"/>
      <c r="S538" s="43"/>
      <c r="T538" s="43"/>
      <c r="U538" s="43"/>
      <c r="V538" s="43"/>
    </row>
    <row r="539" spans="1:22" ht="14">
      <c r="A539" s="43"/>
      <c r="B539" s="43"/>
      <c r="C539" s="43"/>
      <c r="D539" s="43"/>
      <c r="E539" s="43"/>
      <c r="F539" s="43"/>
      <c r="G539" s="43"/>
      <c r="H539" s="43"/>
      <c r="I539" s="43"/>
      <c r="J539" s="43"/>
      <c r="K539" s="43"/>
      <c r="L539" s="43"/>
      <c r="M539" s="43"/>
      <c r="N539" s="43"/>
      <c r="O539" s="43"/>
      <c r="P539" s="43"/>
      <c r="Q539" s="43"/>
      <c r="R539" s="43"/>
      <c r="S539" s="43"/>
      <c r="T539" s="43"/>
      <c r="U539" s="43"/>
      <c r="V539" s="43"/>
    </row>
    <row r="540" spans="1:22" ht="14">
      <c r="A540" s="43"/>
      <c r="B540" s="43"/>
      <c r="C540" s="43"/>
      <c r="D540" s="43"/>
      <c r="E540" s="43"/>
      <c r="F540" s="43"/>
      <c r="G540" s="43"/>
      <c r="H540" s="43"/>
      <c r="I540" s="43"/>
      <c r="J540" s="43"/>
      <c r="K540" s="43"/>
      <c r="L540" s="43"/>
      <c r="M540" s="43"/>
      <c r="N540" s="43"/>
      <c r="O540" s="43"/>
      <c r="P540" s="43"/>
      <c r="Q540" s="43"/>
      <c r="R540" s="43"/>
      <c r="S540" s="43"/>
      <c r="T540" s="43"/>
      <c r="U540" s="43"/>
      <c r="V540" s="43"/>
    </row>
    <row r="541" spans="1:22" ht="14">
      <c r="A541" s="43"/>
      <c r="B541" s="43"/>
      <c r="C541" s="43"/>
      <c r="D541" s="43"/>
      <c r="E541" s="43"/>
      <c r="F541" s="43"/>
      <c r="G541" s="43"/>
      <c r="H541" s="43"/>
      <c r="I541" s="43"/>
      <c r="J541" s="43"/>
      <c r="K541" s="43"/>
      <c r="L541" s="43"/>
      <c r="M541" s="43"/>
      <c r="N541" s="43"/>
      <c r="O541" s="43"/>
      <c r="P541" s="43"/>
      <c r="Q541" s="43"/>
      <c r="R541" s="43"/>
      <c r="S541" s="43"/>
      <c r="T541" s="43"/>
      <c r="U541" s="43"/>
      <c r="V541" s="43"/>
    </row>
    <row r="542" spans="1:22" ht="14">
      <c r="A542" s="43"/>
      <c r="B542" s="43"/>
      <c r="C542" s="43"/>
      <c r="D542" s="43"/>
      <c r="E542" s="43"/>
      <c r="F542" s="43"/>
      <c r="G542" s="43"/>
      <c r="H542" s="43"/>
      <c r="I542" s="43"/>
      <c r="J542" s="43"/>
      <c r="K542" s="43"/>
      <c r="L542" s="43"/>
      <c r="M542" s="43"/>
      <c r="N542" s="43"/>
      <c r="O542" s="43"/>
      <c r="P542" s="43"/>
      <c r="Q542" s="43"/>
      <c r="R542" s="43"/>
      <c r="S542" s="43"/>
      <c r="T542" s="43"/>
      <c r="U542" s="43"/>
      <c r="V542" s="43"/>
    </row>
    <row r="543" spans="1:22" ht="14">
      <c r="A543" s="43"/>
      <c r="B543" s="43"/>
      <c r="C543" s="43"/>
      <c r="D543" s="43"/>
      <c r="E543" s="43"/>
      <c r="F543" s="43"/>
      <c r="G543" s="43"/>
      <c r="H543" s="43"/>
      <c r="I543" s="43"/>
      <c r="J543" s="43"/>
      <c r="K543" s="43"/>
      <c r="L543" s="43"/>
      <c r="M543" s="43"/>
      <c r="N543" s="43"/>
      <c r="O543" s="43"/>
      <c r="P543" s="43"/>
      <c r="Q543" s="43"/>
      <c r="R543" s="43"/>
      <c r="S543" s="43"/>
      <c r="T543" s="43"/>
      <c r="U543" s="43"/>
      <c r="V543" s="43"/>
    </row>
    <row r="544" spans="1:22" ht="14">
      <c r="A544" s="43"/>
      <c r="B544" s="43"/>
      <c r="C544" s="43"/>
      <c r="D544" s="43"/>
      <c r="E544" s="43"/>
      <c r="F544" s="43"/>
      <c r="G544" s="43"/>
      <c r="H544" s="43"/>
      <c r="I544" s="43"/>
      <c r="J544" s="43"/>
      <c r="K544" s="43"/>
      <c r="L544" s="43"/>
      <c r="M544" s="43"/>
      <c r="N544" s="43"/>
      <c r="O544" s="43"/>
      <c r="P544" s="43"/>
      <c r="Q544" s="43"/>
      <c r="R544" s="43"/>
      <c r="S544" s="43"/>
      <c r="T544" s="43"/>
      <c r="U544" s="43"/>
      <c r="V544" s="43"/>
    </row>
    <row r="545" spans="1:22" ht="14">
      <c r="A545" s="43"/>
      <c r="B545" s="43"/>
      <c r="C545" s="43"/>
      <c r="D545" s="43"/>
      <c r="E545" s="43"/>
      <c r="F545" s="43"/>
      <c r="G545" s="43"/>
      <c r="H545" s="43"/>
      <c r="I545" s="43"/>
      <c r="J545" s="43"/>
      <c r="K545" s="43"/>
      <c r="L545" s="43"/>
      <c r="M545" s="43"/>
      <c r="N545" s="43"/>
      <c r="O545" s="43"/>
      <c r="P545" s="43"/>
      <c r="Q545" s="43"/>
      <c r="R545" s="43"/>
      <c r="S545" s="43"/>
      <c r="T545" s="43"/>
      <c r="U545" s="43"/>
      <c r="V545" s="43"/>
    </row>
    <row r="546" spans="1:22" ht="14">
      <c r="A546" s="43"/>
      <c r="B546" s="43"/>
      <c r="C546" s="43"/>
      <c r="D546" s="43"/>
      <c r="E546" s="43"/>
      <c r="F546" s="43"/>
      <c r="G546" s="43"/>
      <c r="H546" s="43"/>
      <c r="I546" s="43"/>
      <c r="J546" s="43"/>
      <c r="K546" s="43"/>
      <c r="L546" s="43"/>
      <c r="M546" s="43"/>
      <c r="N546" s="43"/>
      <c r="O546" s="43"/>
      <c r="P546" s="43"/>
      <c r="Q546" s="43"/>
      <c r="R546" s="43"/>
      <c r="S546" s="43"/>
      <c r="T546" s="43"/>
      <c r="U546" s="43"/>
      <c r="V546" s="43"/>
    </row>
    <row r="547" spans="1:22" ht="14">
      <c r="A547" s="43"/>
      <c r="B547" s="43"/>
      <c r="C547" s="43"/>
      <c r="D547" s="43"/>
      <c r="E547" s="43"/>
      <c r="F547" s="43"/>
      <c r="G547" s="43"/>
      <c r="H547" s="43"/>
      <c r="I547" s="43"/>
      <c r="J547" s="43"/>
      <c r="K547" s="43"/>
      <c r="L547" s="43"/>
      <c r="M547" s="43"/>
      <c r="N547" s="43"/>
      <c r="O547" s="43"/>
      <c r="P547" s="43"/>
      <c r="Q547" s="43"/>
      <c r="R547" s="43"/>
      <c r="S547" s="43"/>
      <c r="T547" s="43"/>
      <c r="U547" s="43"/>
      <c r="V547" s="43"/>
    </row>
    <row r="548" spans="1:22" ht="14">
      <c r="A548" s="43"/>
      <c r="B548" s="43"/>
      <c r="C548" s="43"/>
      <c r="D548" s="43"/>
      <c r="E548" s="43"/>
      <c r="F548" s="43"/>
      <c r="G548" s="43"/>
      <c r="H548" s="43"/>
      <c r="I548" s="43"/>
      <c r="J548" s="43"/>
      <c r="K548" s="43"/>
      <c r="L548" s="43"/>
      <c r="M548" s="43"/>
      <c r="N548" s="43"/>
      <c r="O548" s="43"/>
      <c r="P548" s="43"/>
      <c r="Q548" s="43"/>
      <c r="R548" s="43"/>
      <c r="S548" s="43"/>
      <c r="T548" s="43"/>
      <c r="U548" s="43"/>
      <c r="V548" s="43"/>
    </row>
    <row r="549" spans="1:22" ht="14">
      <c r="A549" s="43"/>
      <c r="B549" s="43"/>
      <c r="C549" s="43"/>
      <c r="D549" s="43"/>
      <c r="E549" s="43"/>
      <c r="F549" s="43"/>
      <c r="G549" s="43"/>
      <c r="H549" s="43"/>
      <c r="I549" s="43"/>
      <c r="J549" s="43"/>
      <c r="K549" s="43"/>
      <c r="L549" s="43"/>
      <c r="M549" s="43"/>
      <c r="N549" s="43"/>
      <c r="O549" s="43"/>
      <c r="P549" s="43"/>
      <c r="Q549" s="43"/>
      <c r="R549" s="43"/>
      <c r="S549" s="43"/>
      <c r="T549" s="43"/>
      <c r="U549" s="43"/>
      <c r="V549" s="43"/>
    </row>
    <row r="550" spans="1:22" ht="14">
      <c r="A550" s="43"/>
      <c r="B550" s="43"/>
      <c r="C550" s="43"/>
      <c r="D550" s="43"/>
      <c r="E550" s="43"/>
      <c r="F550" s="43"/>
      <c r="G550" s="43"/>
      <c r="H550" s="43"/>
      <c r="I550" s="43"/>
      <c r="J550" s="43"/>
      <c r="K550" s="43"/>
      <c r="L550" s="43"/>
      <c r="M550" s="43"/>
      <c r="N550" s="43"/>
      <c r="O550" s="43"/>
      <c r="P550" s="43"/>
      <c r="Q550" s="43"/>
      <c r="R550" s="43"/>
      <c r="S550" s="43"/>
      <c r="T550" s="43"/>
      <c r="U550" s="43"/>
      <c r="V550" s="43"/>
    </row>
    <row r="551" spans="1:22" ht="14">
      <c r="A551" s="43"/>
      <c r="B551" s="43"/>
      <c r="C551" s="43"/>
      <c r="D551" s="43"/>
      <c r="E551" s="43"/>
      <c r="F551" s="43"/>
      <c r="G551" s="43"/>
      <c r="H551" s="43"/>
      <c r="I551" s="43"/>
      <c r="J551" s="43"/>
      <c r="K551" s="43"/>
      <c r="L551" s="43"/>
      <c r="M551" s="43"/>
      <c r="N551" s="43"/>
      <c r="O551" s="43"/>
      <c r="P551" s="43"/>
      <c r="Q551" s="43"/>
      <c r="R551" s="43"/>
      <c r="S551" s="43"/>
      <c r="T551" s="43"/>
      <c r="U551" s="43"/>
      <c r="V551" s="43"/>
    </row>
    <row r="552" spans="1:22" ht="14">
      <c r="A552" s="43"/>
      <c r="B552" s="43"/>
      <c r="C552" s="43"/>
      <c r="D552" s="43"/>
      <c r="E552" s="43"/>
      <c r="F552" s="43"/>
      <c r="G552" s="43"/>
      <c r="H552" s="43"/>
      <c r="I552" s="43"/>
      <c r="J552" s="43"/>
      <c r="K552" s="43"/>
      <c r="L552" s="43"/>
      <c r="M552" s="43"/>
      <c r="N552" s="43"/>
      <c r="O552" s="43"/>
      <c r="P552" s="43"/>
      <c r="Q552" s="43"/>
      <c r="R552" s="43"/>
      <c r="S552" s="43"/>
      <c r="T552" s="43"/>
      <c r="U552" s="43"/>
      <c r="V552" s="43"/>
    </row>
    <row r="553" spans="1:22" ht="14">
      <c r="A553" s="43"/>
      <c r="B553" s="43"/>
      <c r="C553" s="43"/>
      <c r="D553" s="43"/>
      <c r="E553" s="43"/>
      <c r="F553" s="43"/>
      <c r="G553" s="43"/>
      <c r="H553" s="43"/>
      <c r="I553" s="43"/>
      <c r="J553" s="43"/>
      <c r="K553" s="43"/>
      <c r="L553" s="43"/>
      <c r="M553" s="43"/>
      <c r="N553" s="43"/>
      <c r="O553" s="43"/>
      <c r="P553" s="43"/>
      <c r="Q553" s="43"/>
      <c r="R553" s="43"/>
      <c r="S553" s="43"/>
      <c r="T553" s="43"/>
      <c r="U553" s="43"/>
      <c r="V553" s="43"/>
    </row>
    <row r="554" spans="1:22" ht="14">
      <c r="A554" s="43"/>
      <c r="B554" s="43"/>
      <c r="C554" s="43"/>
      <c r="D554" s="43"/>
      <c r="E554" s="43"/>
      <c r="F554" s="43"/>
      <c r="G554" s="43"/>
      <c r="H554" s="43"/>
      <c r="I554" s="43"/>
      <c r="J554" s="43"/>
      <c r="K554" s="43"/>
      <c r="L554" s="43"/>
      <c r="M554" s="43"/>
      <c r="N554" s="43"/>
      <c r="O554" s="43"/>
      <c r="P554" s="43"/>
      <c r="Q554" s="43"/>
      <c r="R554" s="43"/>
      <c r="S554" s="43"/>
      <c r="T554" s="43"/>
      <c r="U554" s="43"/>
      <c r="V554" s="43"/>
    </row>
    <row r="555" spans="1:22" ht="14">
      <c r="A555" s="43"/>
      <c r="B555" s="43"/>
      <c r="C555" s="43"/>
      <c r="D555" s="43"/>
      <c r="E555" s="43"/>
      <c r="F555" s="43"/>
      <c r="G555" s="43"/>
      <c r="H555" s="43"/>
      <c r="I555" s="43"/>
      <c r="J555" s="43"/>
      <c r="K555" s="43"/>
      <c r="L555" s="43"/>
      <c r="M555" s="43"/>
      <c r="N555" s="43"/>
      <c r="O555" s="43"/>
      <c r="P555" s="43"/>
      <c r="Q555" s="43"/>
      <c r="R555" s="43"/>
      <c r="S555" s="43"/>
      <c r="T555" s="43"/>
      <c r="U555" s="43"/>
      <c r="V555" s="43"/>
    </row>
    <row r="556" spans="1:22" ht="14">
      <c r="A556" s="43"/>
      <c r="B556" s="43"/>
      <c r="C556" s="43"/>
      <c r="D556" s="43"/>
      <c r="E556" s="43"/>
      <c r="F556" s="43"/>
      <c r="G556" s="43"/>
      <c r="H556" s="43"/>
      <c r="I556" s="43"/>
      <c r="J556" s="43"/>
      <c r="K556" s="43"/>
      <c r="L556" s="43"/>
      <c r="M556" s="43"/>
      <c r="N556" s="43"/>
      <c r="O556" s="43"/>
      <c r="P556" s="43"/>
      <c r="Q556" s="43"/>
      <c r="R556" s="43"/>
      <c r="S556" s="43"/>
      <c r="T556" s="43"/>
      <c r="U556" s="43"/>
      <c r="V556" s="43"/>
    </row>
    <row r="557" spans="1:22" ht="14">
      <c r="A557" s="43"/>
      <c r="B557" s="43"/>
      <c r="C557" s="43"/>
      <c r="D557" s="43"/>
      <c r="E557" s="43"/>
      <c r="F557" s="43"/>
      <c r="G557" s="43"/>
      <c r="H557" s="43"/>
      <c r="I557" s="43"/>
      <c r="J557" s="43"/>
      <c r="K557" s="43"/>
      <c r="L557" s="43"/>
      <c r="M557" s="43"/>
      <c r="N557" s="43"/>
      <c r="O557" s="43"/>
      <c r="P557" s="43"/>
      <c r="Q557" s="43"/>
      <c r="R557" s="43"/>
      <c r="S557" s="43"/>
      <c r="T557" s="43"/>
      <c r="U557" s="43"/>
      <c r="V557" s="43"/>
    </row>
    <row r="558" spans="1:22" ht="14">
      <c r="A558" s="43"/>
      <c r="B558" s="43"/>
      <c r="C558" s="43"/>
      <c r="D558" s="43"/>
      <c r="E558" s="43"/>
      <c r="F558" s="43"/>
      <c r="G558" s="43"/>
      <c r="H558" s="43"/>
      <c r="I558" s="43"/>
      <c r="J558" s="43"/>
      <c r="K558" s="43"/>
      <c r="L558" s="43"/>
      <c r="M558" s="43"/>
      <c r="N558" s="43"/>
      <c r="O558" s="43"/>
      <c r="P558" s="43"/>
      <c r="Q558" s="43"/>
      <c r="R558" s="43"/>
      <c r="S558" s="43"/>
      <c r="T558" s="43"/>
      <c r="U558" s="43"/>
      <c r="V558" s="43"/>
    </row>
    <row r="559" spans="1:22" ht="14">
      <c r="A559" s="43"/>
      <c r="B559" s="43"/>
      <c r="C559" s="43"/>
      <c r="D559" s="43"/>
      <c r="E559" s="43"/>
      <c r="F559" s="43"/>
      <c r="G559" s="43"/>
      <c r="H559" s="43"/>
      <c r="I559" s="43"/>
      <c r="J559" s="43"/>
      <c r="K559" s="43"/>
      <c r="L559" s="43"/>
      <c r="M559" s="43"/>
      <c r="N559" s="43"/>
      <c r="O559" s="43"/>
      <c r="P559" s="43"/>
      <c r="Q559" s="43"/>
      <c r="R559" s="43"/>
      <c r="S559" s="43"/>
      <c r="T559" s="43"/>
      <c r="U559" s="43"/>
      <c r="V559" s="43"/>
    </row>
    <row r="560" spans="1:22" ht="14">
      <c r="A560" s="43"/>
      <c r="B560" s="43"/>
      <c r="C560" s="43"/>
      <c r="D560" s="43"/>
      <c r="E560" s="43"/>
      <c r="F560" s="43"/>
      <c r="G560" s="43"/>
      <c r="H560" s="43"/>
      <c r="I560" s="43"/>
      <c r="J560" s="43"/>
      <c r="K560" s="43"/>
      <c r="L560" s="43"/>
      <c r="M560" s="43"/>
      <c r="N560" s="43"/>
      <c r="O560" s="43"/>
      <c r="P560" s="43"/>
      <c r="Q560" s="43"/>
      <c r="R560" s="43"/>
      <c r="S560" s="43"/>
      <c r="T560" s="43"/>
      <c r="U560" s="43"/>
      <c r="V560" s="43"/>
    </row>
    <row r="561" spans="1:22" ht="14">
      <c r="A561" s="43"/>
      <c r="B561" s="43"/>
      <c r="C561" s="43"/>
      <c r="D561" s="43"/>
      <c r="E561" s="43"/>
      <c r="F561" s="43"/>
      <c r="G561" s="43"/>
      <c r="H561" s="43"/>
      <c r="I561" s="43"/>
      <c r="J561" s="43"/>
      <c r="K561" s="43"/>
      <c r="L561" s="43"/>
      <c r="M561" s="43"/>
      <c r="N561" s="43"/>
      <c r="O561" s="43"/>
      <c r="P561" s="43"/>
      <c r="Q561" s="43"/>
      <c r="R561" s="43"/>
      <c r="S561" s="43"/>
      <c r="T561" s="43"/>
      <c r="U561" s="43"/>
      <c r="V561" s="43"/>
    </row>
    <row r="562" spans="1:22" ht="14">
      <c r="A562" s="43"/>
      <c r="B562" s="43"/>
      <c r="C562" s="43"/>
      <c r="D562" s="43"/>
      <c r="E562" s="43"/>
      <c r="F562" s="43"/>
      <c r="G562" s="43"/>
      <c r="H562" s="43"/>
      <c r="I562" s="43"/>
      <c r="J562" s="43"/>
      <c r="K562" s="43"/>
      <c r="L562" s="43"/>
      <c r="M562" s="43"/>
      <c r="N562" s="43"/>
      <c r="O562" s="43"/>
      <c r="P562" s="43"/>
      <c r="Q562" s="43"/>
      <c r="R562" s="43"/>
      <c r="S562" s="43"/>
      <c r="T562" s="43"/>
      <c r="U562" s="43"/>
      <c r="V562" s="43"/>
    </row>
    <row r="563" spans="1:22" ht="14">
      <c r="A563" s="43"/>
      <c r="B563" s="43"/>
      <c r="C563" s="43"/>
      <c r="D563" s="43"/>
      <c r="E563" s="43"/>
      <c r="F563" s="43"/>
      <c r="G563" s="43"/>
      <c r="H563" s="43"/>
      <c r="I563" s="43"/>
      <c r="J563" s="43"/>
      <c r="K563" s="43"/>
      <c r="L563" s="43"/>
      <c r="M563" s="43"/>
      <c r="N563" s="43"/>
      <c r="O563" s="43"/>
      <c r="P563" s="43"/>
      <c r="Q563" s="43"/>
      <c r="R563" s="43"/>
      <c r="S563" s="43"/>
      <c r="T563" s="43"/>
      <c r="U563" s="43"/>
      <c r="V563" s="43"/>
    </row>
    <row r="564" spans="1:22" ht="14">
      <c r="A564" s="43"/>
      <c r="B564" s="43"/>
      <c r="C564" s="43"/>
      <c r="D564" s="43"/>
      <c r="E564" s="43"/>
      <c r="F564" s="43"/>
      <c r="G564" s="43"/>
      <c r="H564" s="43"/>
      <c r="I564" s="43"/>
      <c r="J564" s="43"/>
      <c r="K564" s="43"/>
      <c r="L564" s="43"/>
      <c r="M564" s="43"/>
      <c r="N564" s="43"/>
      <c r="O564" s="43"/>
      <c r="P564" s="43"/>
      <c r="Q564" s="43"/>
      <c r="R564" s="43"/>
      <c r="S564" s="43"/>
      <c r="T564" s="43"/>
      <c r="U564" s="43"/>
      <c r="V564" s="43"/>
    </row>
    <row r="565" spans="1:22" ht="14">
      <c r="A565" s="43"/>
      <c r="B565" s="43"/>
      <c r="C565" s="43"/>
      <c r="D565" s="43"/>
      <c r="E565" s="43"/>
      <c r="F565" s="43"/>
      <c r="G565" s="43"/>
      <c r="H565" s="43"/>
      <c r="I565" s="43"/>
      <c r="J565" s="43"/>
      <c r="K565" s="43"/>
      <c r="L565" s="43"/>
      <c r="M565" s="43"/>
      <c r="N565" s="43"/>
      <c r="O565" s="43"/>
      <c r="P565" s="43"/>
      <c r="Q565" s="43"/>
      <c r="R565" s="43"/>
      <c r="S565" s="43"/>
      <c r="T565" s="43"/>
      <c r="U565" s="43"/>
      <c r="V565" s="43"/>
    </row>
    <row r="566" spans="1:22" ht="14">
      <c r="A566" s="43"/>
      <c r="B566" s="43"/>
      <c r="C566" s="43"/>
      <c r="D566" s="43"/>
      <c r="E566" s="43"/>
      <c r="F566" s="43"/>
      <c r="G566" s="43"/>
      <c r="H566" s="43"/>
      <c r="I566" s="43"/>
      <c r="J566" s="43"/>
      <c r="K566" s="43"/>
      <c r="L566" s="43"/>
      <c r="M566" s="43"/>
      <c r="N566" s="43"/>
      <c r="O566" s="43"/>
      <c r="P566" s="43"/>
      <c r="Q566" s="43"/>
      <c r="R566" s="43"/>
      <c r="S566" s="43"/>
      <c r="T566" s="43"/>
      <c r="U566" s="43"/>
      <c r="V566" s="43"/>
    </row>
    <row r="567" spans="1:22" ht="14">
      <c r="A567" s="43"/>
      <c r="B567" s="43"/>
      <c r="C567" s="43"/>
      <c r="D567" s="43"/>
      <c r="E567" s="43"/>
      <c r="F567" s="43"/>
      <c r="G567" s="43"/>
      <c r="H567" s="43"/>
      <c r="I567" s="43"/>
      <c r="J567" s="43"/>
      <c r="K567" s="43"/>
      <c r="L567" s="43"/>
      <c r="M567" s="43"/>
      <c r="N567" s="43"/>
      <c r="O567" s="43"/>
      <c r="P567" s="43"/>
      <c r="Q567" s="43"/>
      <c r="R567" s="43"/>
      <c r="S567" s="43"/>
      <c r="T567" s="43"/>
      <c r="U567" s="43"/>
      <c r="V567" s="43"/>
    </row>
    <row r="568" spans="1:22" ht="14">
      <c r="A568" s="43"/>
      <c r="B568" s="43"/>
      <c r="C568" s="43"/>
      <c r="D568" s="43"/>
      <c r="E568" s="43"/>
      <c r="F568" s="43"/>
      <c r="G568" s="43"/>
      <c r="H568" s="43"/>
      <c r="I568" s="43"/>
      <c r="J568" s="43"/>
      <c r="K568" s="43"/>
      <c r="L568" s="43"/>
      <c r="M568" s="43"/>
      <c r="N568" s="43"/>
      <c r="O568" s="43"/>
      <c r="P568" s="43"/>
      <c r="Q568" s="43"/>
      <c r="R568" s="43"/>
      <c r="S568" s="43"/>
      <c r="T568" s="43"/>
      <c r="U568" s="43"/>
      <c r="V568" s="43"/>
    </row>
    <row r="569" spans="1:22" ht="14">
      <c r="A569" s="43"/>
      <c r="B569" s="43"/>
      <c r="C569" s="43"/>
      <c r="D569" s="43"/>
      <c r="E569" s="43"/>
      <c r="F569" s="43"/>
      <c r="G569" s="43"/>
      <c r="H569" s="43"/>
      <c r="I569" s="43"/>
      <c r="J569" s="43"/>
      <c r="K569" s="43"/>
      <c r="L569" s="43"/>
      <c r="M569" s="43"/>
      <c r="N569" s="43"/>
      <c r="O569" s="43"/>
      <c r="P569" s="43"/>
      <c r="Q569" s="43"/>
      <c r="R569" s="43"/>
      <c r="S569" s="43"/>
      <c r="T569" s="43"/>
      <c r="U569" s="43"/>
      <c r="V569" s="43"/>
    </row>
    <row r="570" spans="1:22" ht="14">
      <c r="A570" s="43"/>
      <c r="B570" s="43"/>
      <c r="C570" s="43"/>
      <c r="D570" s="43"/>
      <c r="E570" s="43"/>
      <c r="F570" s="43"/>
      <c r="G570" s="43"/>
      <c r="H570" s="43"/>
      <c r="I570" s="43"/>
      <c r="J570" s="43"/>
      <c r="K570" s="43"/>
      <c r="L570" s="43"/>
      <c r="M570" s="43"/>
      <c r="N570" s="43"/>
      <c r="O570" s="43"/>
      <c r="P570" s="43"/>
      <c r="Q570" s="43"/>
      <c r="R570" s="43"/>
      <c r="S570" s="43"/>
      <c r="T570" s="43"/>
      <c r="U570" s="43"/>
      <c r="V570" s="43"/>
    </row>
    <row r="571" spans="1:22" ht="14">
      <c r="A571" s="43"/>
      <c r="B571" s="43"/>
      <c r="C571" s="43"/>
      <c r="D571" s="43"/>
      <c r="E571" s="43"/>
      <c r="F571" s="43"/>
      <c r="G571" s="43"/>
      <c r="H571" s="43"/>
      <c r="I571" s="43"/>
      <c r="J571" s="43"/>
      <c r="K571" s="43"/>
      <c r="L571" s="43"/>
      <c r="M571" s="43"/>
      <c r="N571" s="43"/>
      <c r="O571" s="43"/>
      <c r="P571" s="43"/>
      <c r="Q571" s="43"/>
      <c r="R571" s="43"/>
      <c r="S571" s="43"/>
      <c r="T571" s="43"/>
      <c r="U571" s="43"/>
      <c r="V571" s="43"/>
    </row>
    <row r="572" spans="1:22" ht="14">
      <c r="A572" s="43"/>
      <c r="B572" s="43"/>
      <c r="C572" s="43"/>
      <c r="D572" s="43"/>
      <c r="E572" s="43"/>
      <c r="F572" s="43"/>
      <c r="G572" s="43"/>
      <c r="H572" s="43"/>
      <c r="I572" s="43"/>
      <c r="J572" s="43"/>
      <c r="K572" s="43"/>
      <c r="L572" s="43"/>
      <c r="M572" s="43"/>
      <c r="N572" s="43"/>
      <c r="O572" s="43"/>
      <c r="P572" s="43"/>
      <c r="Q572" s="43"/>
      <c r="R572" s="43"/>
      <c r="S572" s="43"/>
      <c r="T572" s="43"/>
      <c r="U572" s="43"/>
      <c r="V572" s="43"/>
    </row>
    <row r="573" spans="1:22" ht="14">
      <c r="A573" s="43"/>
      <c r="B573" s="43"/>
      <c r="C573" s="43"/>
      <c r="D573" s="43"/>
      <c r="E573" s="43"/>
      <c r="F573" s="43"/>
      <c r="G573" s="43"/>
      <c r="H573" s="43"/>
      <c r="I573" s="43"/>
      <c r="J573" s="43"/>
      <c r="K573" s="43"/>
      <c r="L573" s="43"/>
      <c r="M573" s="43"/>
      <c r="N573" s="43"/>
      <c r="O573" s="43"/>
      <c r="P573" s="43"/>
      <c r="Q573" s="43"/>
      <c r="R573" s="43"/>
      <c r="S573" s="43"/>
      <c r="T573" s="43"/>
      <c r="U573" s="43"/>
      <c r="V573" s="43"/>
    </row>
    <row r="574" spans="1:22" ht="14">
      <c r="A574" s="43"/>
      <c r="B574" s="43"/>
      <c r="C574" s="43"/>
      <c r="D574" s="43"/>
      <c r="E574" s="43"/>
      <c r="F574" s="43"/>
      <c r="G574" s="43"/>
      <c r="H574" s="43"/>
      <c r="I574" s="43"/>
      <c r="J574" s="43"/>
      <c r="K574" s="43"/>
      <c r="L574" s="43"/>
      <c r="M574" s="43"/>
      <c r="N574" s="43"/>
      <c r="O574" s="43"/>
      <c r="P574" s="43"/>
      <c r="Q574" s="43"/>
      <c r="R574" s="43"/>
      <c r="S574" s="43"/>
      <c r="T574" s="43"/>
      <c r="U574" s="43"/>
      <c r="V574" s="43"/>
    </row>
    <row r="575" spans="1:22" ht="14">
      <c r="A575" s="43"/>
      <c r="B575" s="43"/>
      <c r="C575" s="43"/>
      <c r="D575" s="43"/>
      <c r="E575" s="43"/>
      <c r="F575" s="43"/>
      <c r="G575" s="43"/>
      <c r="H575" s="43"/>
      <c r="I575" s="43"/>
      <c r="J575" s="43"/>
      <c r="K575" s="43"/>
      <c r="L575" s="43"/>
      <c r="M575" s="43"/>
      <c r="N575" s="43"/>
      <c r="O575" s="43"/>
      <c r="P575" s="43"/>
      <c r="Q575" s="43"/>
      <c r="R575" s="43"/>
      <c r="S575" s="43"/>
      <c r="T575" s="43"/>
      <c r="U575" s="43"/>
      <c r="V575" s="43"/>
    </row>
    <row r="576" spans="1:22" ht="14">
      <c r="A576" s="43"/>
      <c r="B576" s="43"/>
      <c r="C576" s="43"/>
      <c r="D576" s="43"/>
      <c r="E576" s="43"/>
      <c r="F576" s="43"/>
      <c r="G576" s="43"/>
      <c r="H576" s="43"/>
      <c r="I576" s="43"/>
      <c r="J576" s="43"/>
      <c r="K576" s="43"/>
      <c r="L576" s="43"/>
      <c r="M576" s="43"/>
      <c r="N576" s="43"/>
      <c r="O576" s="43"/>
      <c r="P576" s="43"/>
      <c r="Q576" s="43"/>
      <c r="R576" s="43"/>
      <c r="S576" s="43"/>
      <c r="T576" s="43"/>
      <c r="U576" s="43"/>
      <c r="V576" s="43"/>
    </row>
    <row r="577" spans="1:22" ht="14">
      <c r="A577" s="43"/>
      <c r="B577" s="43"/>
      <c r="C577" s="43"/>
      <c r="D577" s="43"/>
      <c r="E577" s="43"/>
      <c r="F577" s="43"/>
      <c r="G577" s="43"/>
      <c r="H577" s="43"/>
      <c r="I577" s="43"/>
      <c r="J577" s="43"/>
      <c r="K577" s="43"/>
      <c r="L577" s="43"/>
      <c r="M577" s="43"/>
      <c r="N577" s="43"/>
      <c r="O577" s="43"/>
      <c r="P577" s="43"/>
      <c r="Q577" s="43"/>
      <c r="R577" s="43"/>
      <c r="S577" s="43"/>
      <c r="T577" s="43"/>
      <c r="U577" s="43"/>
      <c r="V577" s="43"/>
    </row>
    <row r="578" spans="1:22" ht="14">
      <c r="A578" s="43"/>
      <c r="B578" s="43"/>
      <c r="C578" s="43"/>
      <c r="D578" s="43"/>
      <c r="E578" s="43"/>
      <c r="F578" s="43"/>
      <c r="G578" s="43"/>
      <c r="H578" s="43"/>
      <c r="I578" s="43"/>
      <c r="J578" s="43"/>
      <c r="K578" s="43"/>
      <c r="L578" s="43"/>
      <c r="M578" s="43"/>
      <c r="N578" s="43"/>
      <c r="O578" s="43"/>
      <c r="P578" s="43"/>
      <c r="Q578" s="43"/>
      <c r="R578" s="43"/>
      <c r="S578" s="43"/>
      <c r="T578" s="43"/>
      <c r="U578" s="43"/>
      <c r="V578" s="43"/>
    </row>
    <row r="579" spans="1:22" ht="14">
      <c r="A579" s="43"/>
      <c r="B579" s="43"/>
      <c r="C579" s="43"/>
      <c r="D579" s="43"/>
      <c r="E579" s="43"/>
      <c r="F579" s="43"/>
      <c r="G579" s="43"/>
      <c r="H579" s="43"/>
      <c r="I579" s="43"/>
      <c r="J579" s="43"/>
      <c r="K579" s="43"/>
      <c r="L579" s="43"/>
      <c r="M579" s="43"/>
      <c r="N579" s="43"/>
      <c r="O579" s="43"/>
      <c r="P579" s="43"/>
      <c r="Q579" s="43"/>
      <c r="R579" s="43"/>
      <c r="S579" s="43"/>
      <c r="T579" s="43"/>
      <c r="U579" s="43"/>
      <c r="V579" s="43"/>
    </row>
    <row r="580" spans="1:22" ht="14">
      <c r="A580" s="43"/>
      <c r="B580" s="43"/>
      <c r="C580" s="43"/>
      <c r="D580" s="43"/>
      <c r="E580" s="43"/>
      <c r="F580" s="43"/>
      <c r="G580" s="43"/>
      <c r="H580" s="43"/>
      <c r="I580" s="43"/>
      <c r="J580" s="43"/>
      <c r="K580" s="43"/>
      <c r="L580" s="43"/>
      <c r="M580" s="43"/>
      <c r="N580" s="43"/>
      <c r="O580" s="43"/>
      <c r="P580" s="43"/>
      <c r="Q580" s="43"/>
      <c r="R580" s="43"/>
      <c r="S580" s="43"/>
      <c r="T580" s="43"/>
      <c r="U580" s="43"/>
      <c r="V580" s="43"/>
    </row>
    <row r="581" spans="1:22" ht="14">
      <c r="A581" s="43"/>
      <c r="B581" s="43"/>
      <c r="C581" s="43"/>
      <c r="D581" s="43"/>
      <c r="E581" s="43"/>
      <c r="F581" s="43"/>
      <c r="G581" s="43"/>
      <c r="H581" s="43"/>
      <c r="I581" s="43"/>
      <c r="J581" s="43"/>
      <c r="K581" s="43"/>
      <c r="L581" s="43"/>
      <c r="M581" s="43"/>
      <c r="N581" s="43"/>
      <c r="O581" s="43"/>
      <c r="P581" s="43"/>
      <c r="Q581" s="43"/>
      <c r="R581" s="43"/>
      <c r="S581" s="43"/>
      <c r="T581" s="43"/>
      <c r="U581" s="43"/>
      <c r="V581" s="43"/>
    </row>
    <row r="582" spans="1:22" ht="14">
      <c r="A582" s="43"/>
      <c r="B582" s="43"/>
      <c r="C582" s="43"/>
      <c r="D582" s="43"/>
      <c r="E582" s="43"/>
      <c r="F582" s="43"/>
      <c r="G582" s="43"/>
      <c r="H582" s="43"/>
      <c r="I582" s="43"/>
      <c r="J582" s="43"/>
      <c r="K582" s="43"/>
      <c r="L582" s="43"/>
      <c r="M582" s="43"/>
      <c r="N582" s="43"/>
      <c r="O582" s="43"/>
      <c r="P582" s="43"/>
      <c r="Q582" s="43"/>
      <c r="R582" s="43"/>
      <c r="S582" s="43"/>
      <c r="T582" s="43"/>
      <c r="U582" s="43"/>
      <c r="V582" s="43"/>
    </row>
    <row r="583" spans="1:22" ht="14">
      <c r="A583" s="43"/>
      <c r="B583" s="43"/>
      <c r="C583" s="43"/>
      <c r="D583" s="43"/>
      <c r="E583" s="43"/>
      <c r="F583" s="43"/>
      <c r="G583" s="43"/>
      <c r="H583" s="43"/>
      <c r="I583" s="43"/>
      <c r="J583" s="43"/>
      <c r="K583" s="43"/>
      <c r="L583" s="43"/>
      <c r="M583" s="43"/>
      <c r="N583" s="43"/>
      <c r="O583" s="43"/>
      <c r="P583" s="43"/>
      <c r="Q583" s="43"/>
      <c r="R583" s="43"/>
      <c r="S583" s="43"/>
      <c r="T583" s="43"/>
      <c r="U583" s="43"/>
      <c r="V583" s="43"/>
    </row>
    <row r="584" spans="1:22" ht="14">
      <c r="A584" s="43"/>
      <c r="B584" s="43"/>
      <c r="C584" s="43"/>
      <c r="D584" s="43"/>
      <c r="E584" s="43"/>
      <c r="F584" s="43"/>
      <c r="G584" s="43"/>
      <c r="H584" s="43"/>
      <c r="I584" s="43"/>
      <c r="J584" s="43"/>
      <c r="K584" s="43"/>
      <c r="L584" s="43"/>
      <c r="M584" s="43"/>
      <c r="N584" s="43"/>
      <c r="O584" s="43"/>
      <c r="P584" s="43"/>
      <c r="Q584" s="43"/>
      <c r="R584" s="43"/>
      <c r="S584" s="43"/>
      <c r="T584" s="43"/>
      <c r="U584" s="43"/>
      <c r="V584" s="43"/>
    </row>
    <row r="585" spans="1:22" ht="14">
      <c r="A585" s="43"/>
      <c r="B585" s="43"/>
      <c r="C585" s="43"/>
      <c r="D585" s="43"/>
      <c r="E585" s="43"/>
      <c r="F585" s="43"/>
      <c r="G585" s="43"/>
      <c r="H585" s="43"/>
      <c r="I585" s="43"/>
      <c r="J585" s="43"/>
      <c r="K585" s="43"/>
      <c r="L585" s="43"/>
      <c r="M585" s="43"/>
      <c r="N585" s="43"/>
      <c r="O585" s="43"/>
      <c r="P585" s="43"/>
      <c r="Q585" s="43"/>
      <c r="R585" s="43"/>
      <c r="S585" s="43"/>
      <c r="T585" s="43"/>
      <c r="U585" s="43"/>
      <c r="V585" s="43"/>
    </row>
    <row r="586" spans="1:22" ht="14">
      <c r="A586" s="43"/>
      <c r="B586" s="43"/>
      <c r="C586" s="43"/>
      <c r="D586" s="43"/>
      <c r="E586" s="43"/>
      <c r="F586" s="43"/>
      <c r="G586" s="43"/>
      <c r="H586" s="43"/>
      <c r="I586" s="43"/>
      <c r="J586" s="43"/>
      <c r="K586" s="43"/>
      <c r="L586" s="43"/>
      <c r="M586" s="43"/>
      <c r="N586" s="43"/>
      <c r="O586" s="43"/>
      <c r="P586" s="43"/>
      <c r="Q586" s="43"/>
      <c r="R586" s="43"/>
      <c r="S586" s="43"/>
      <c r="T586" s="43"/>
      <c r="U586" s="43"/>
      <c r="V586" s="43"/>
    </row>
    <row r="587" spans="1:22" ht="14">
      <c r="A587" s="43"/>
      <c r="B587" s="43"/>
      <c r="C587" s="43"/>
      <c r="D587" s="43"/>
      <c r="E587" s="43"/>
      <c r="F587" s="43"/>
      <c r="G587" s="43"/>
      <c r="H587" s="43"/>
      <c r="I587" s="43"/>
      <c r="J587" s="43"/>
      <c r="K587" s="43"/>
      <c r="L587" s="43"/>
      <c r="M587" s="43"/>
      <c r="N587" s="43"/>
      <c r="O587" s="43"/>
      <c r="P587" s="43"/>
      <c r="Q587" s="43"/>
      <c r="R587" s="43"/>
      <c r="S587" s="43"/>
      <c r="T587" s="43"/>
      <c r="U587" s="43"/>
      <c r="V587" s="43"/>
    </row>
    <row r="588" spans="1:22" ht="14">
      <c r="A588" s="43"/>
      <c r="B588" s="43"/>
      <c r="C588" s="43"/>
      <c r="D588" s="43"/>
      <c r="E588" s="43"/>
      <c r="F588" s="43"/>
      <c r="G588" s="43"/>
      <c r="H588" s="43"/>
      <c r="I588" s="43"/>
      <c r="J588" s="43"/>
      <c r="K588" s="43"/>
      <c r="L588" s="43"/>
      <c r="M588" s="43"/>
      <c r="N588" s="43"/>
      <c r="O588" s="43"/>
      <c r="P588" s="43"/>
      <c r="Q588" s="43"/>
      <c r="R588" s="43"/>
      <c r="S588" s="43"/>
      <c r="T588" s="43"/>
      <c r="U588" s="43"/>
      <c r="V588" s="43"/>
    </row>
    <row r="589" spans="1:22" ht="14">
      <c r="A589" s="43"/>
      <c r="B589" s="43"/>
      <c r="C589" s="43"/>
      <c r="D589" s="43"/>
      <c r="E589" s="43"/>
      <c r="F589" s="43"/>
      <c r="G589" s="43"/>
      <c r="H589" s="43"/>
      <c r="I589" s="43"/>
      <c r="J589" s="43"/>
      <c r="K589" s="43"/>
      <c r="L589" s="43"/>
      <c r="M589" s="43"/>
      <c r="N589" s="43"/>
      <c r="O589" s="43"/>
      <c r="P589" s="43"/>
      <c r="Q589" s="43"/>
      <c r="R589" s="43"/>
      <c r="S589" s="43"/>
      <c r="T589" s="43"/>
      <c r="U589" s="43"/>
      <c r="V589" s="43"/>
    </row>
    <row r="590" spans="1:22" ht="14">
      <c r="A590" s="43"/>
      <c r="B590" s="43"/>
      <c r="C590" s="43"/>
      <c r="D590" s="43"/>
      <c r="E590" s="43"/>
      <c r="F590" s="43"/>
      <c r="G590" s="43"/>
      <c r="H590" s="43"/>
      <c r="I590" s="43"/>
      <c r="J590" s="43"/>
      <c r="K590" s="43"/>
      <c r="L590" s="43"/>
      <c r="M590" s="43"/>
      <c r="N590" s="43"/>
      <c r="O590" s="43"/>
      <c r="P590" s="43"/>
      <c r="Q590" s="43"/>
      <c r="R590" s="43"/>
      <c r="S590" s="43"/>
      <c r="T590" s="43"/>
      <c r="U590" s="43"/>
      <c r="V590" s="43"/>
    </row>
    <row r="591" spans="1:22" ht="14">
      <c r="A591" s="43"/>
      <c r="B591" s="43"/>
      <c r="C591" s="43"/>
      <c r="D591" s="43"/>
      <c r="E591" s="43"/>
      <c r="F591" s="43"/>
      <c r="G591" s="43"/>
      <c r="H591" s="43"/>
      <c r="I591" s="43"/>
      <c r="J591" s="43"/>
      <c r="K591" s="43"/>
      <c r="L591" s="43"/>
      <c r="M591" s="43"/>
      <c r="N591" s="43"/>
      <c r="O591" s="43"/>
      <c r="P591" s="43"/>
      <c r="Q591" s="43"/>
      <c r="R591" s="43"/>
      <c r="S591" s="43"/>
      <c r="T591" s="43"/>
      <c r="U591" s="43"/>
      <c r="V591" s="43"/>
    </row>
    <row r="592" spans="1:22" ht="14">
      <c r="A592" s="43"/>
      <c r="B592" s="43"/>
      <c r="C592" s="43"/>
      <c r="D592" s="43"/>
      <c r="E592" s="43"/>
      <c r="F592" s="43"/>
      <c r="G592" s="43"/>
      <c r="H592" s="43"/>
      <c r="I592" s="43"/>
      <c r="J592" s="43"/>
      <c r="K592" s="43"/>
      <c r="L592" s="43"/>
      <c r="M592" s="43"/>
      <c r="N592" s="43"/>
      <c r="O592" s="43"/>
      <c r="P592" s="43"/>
      <c r="Q592" s="43"/>
      <c r="R592" s="43"/>
      <c r="S592" s="43"/>
      <c r="T592" s="43"/>
      <c r="U592" s="43"/>
      <c r="V592" s="43"/>
    </row>
    <row r="593" spans="1:22" ht="14">
      <c r="A593" s="43"/>
      <c r="B593" s="43"/>
      <c r="C593" s="43"/>
      <c r="D593" s="43"/>
      <c r="E593" s="43"/>
      <c r="F593" s="43"/>
      <c r="G593" s="43"/>
      <c r="H593" s="43"/>
      <c r="I593" s="43"/>
      <c r="J593" s="43"/>
      <c r="K593" s="43"/>
      <c r="L593" s="43"/>
      <c r="M593" s="43"/>
      <c r="N593" s="43"/>
      <c r="O593" s="43"/>
      <c r="P593" s="43"/>
      <c r="Q593" s="43"/>
      <c r="R593" s="43"/>
      <c r="S593" s="43"/>
      <c r="T593" s="43"/>
      <c r="U593" s="43"/>
      <c r="V593" s="43"/>
    </row>
    <row r="594" spans="1:22" ht="14">
      <c r="A594" s="43"/>
      <c r="B594" s="43"/>
      <c r="C594" s="43"/>
      <c r="D594" s="43"/>
      <c r="E594" s="43"/>
      <c r="F594" s="43"/>
      <c r="G594" s="43"/>
      <c r="H594" s="43"/>
      <c r="I594" s="43"/>
      <c r="J594" s="43"/>
      <c r="K594" s="43"/>
      <c r="L594" s="43"/>
      <c r="M594" s="43"/>
      <c r="N594" s="43"/>
      <c r="O594" s="43"/>
      <c r="P594" s="43"/>
      <c r="Q594" s="43"/>
      <c r="R594" s="43"/>
      <c r="S594" s="43"/>
      <c r="T594" s="43"/>
      <c r="U594" s="43"/>
      <c r="V594" s="43"/>
    </row>
    <row r="595" spans="1:22" ht="14">
      <c r="A595" s="43"/>
      <c r="B595" s="43"/>
      <c r="C595" s="43"/>
      <c r="D595" s="43"/>
      <c r="E595" s="43"/>
      <c r="F595" s="43"/>
      <c r="G595" s="43"/>
      <c r="H595" s="43"/>
      <c r="I595" s="43"/>
      <c r="J595" s="43"/>
      <c r="K595" s="43"/>
      <c r="L595" s="43"/>
      <c r="M595" s="43"/>
      <c r="N595" s="43"/>
      <c r="O595" s="43"/>
      <c r="P595" s="43"/>
      <c r="Q595" s="43"/>
      <c r="R595" s="43"/>
      <c r="S595" s="43"/>
      <c r="T595" s="43"/>
      <c r="U595" s="43"/>
      <c r="V595" s="43"/>
    </row>
    <row r="596" spans="1:22" ht="14">
      <c r="A596" s="43"/>
      <c r="B596" s="43"/>
      <c r="C596" s="43"/>
      <c r="D596" s="43"/>
      <c r="E596" s="43"/>
      <c r="F596" s="43"/>
      <c r="G596" s="43"/>
      <c r="H596" s="43"/>
      <c r="I596" s="43"/>
      <c r="J596" s="43"/>
      <c r="K596" s="43"/>
      <c r="L596" s="43"/>
      <c r="M596" s="43"/>
      <c r="N596" s="43"/>
      <c r="O596" s="43"/>
      <c r="P596" s="43"/>
      <c r="Q596" s="43"/>
      <c r="R596" s="43"/>
      <c r="S596" s="43"/>
      <c r="T596" s="43"/>
      <c r="U596" s="43"/>
      <c r="V596" s="43"/>
    </row>
    <row r="597" spans="1:22" ht="14">
      <c r="A597" s="43"/>
      <c r="B597" s="43"/>
      <c r="C597" s="43"/>
      <c r="D597" s="43"/>
      <c r="E597" s="43"/>
      <c r="F597" s="43"/>
      <c r="G597" s="43"/>
      <c r="H597" s="43"/>
      <c r="I597" s="43"/>
      <c r="J597" s="43"/>
      <c r="K597" s="43"/>
      <c r="L597" s="43"/>
      <c r="M597" s="43"/>
      <c r="N597" s="43"/>
      <c r="O597" s="43"/>
      <c r="P597" s="43"/>
      <c r="Q597" s="43"/>
      <c r="R597" s="43"/>
      <c r="S597" s="43"/>
      <c r="T597" s="43"/>
      <c r="U597" s="43"/>
      <c r="V597" s="43"/>
    </row>
    <row r="598" spans="1:22" ht="14">
      <c r="A598" s="43"/>
      <c r="B598" s="43"/>
      <c r="C598" s="43"/>
      <c r="D598" s="43"/>
      <c r="E598" s="43"/>
      <c r="F598" s="43"/>
      <c r="G598" s="43"/>
      <c r="H598" s="43"/>
      <c r="I598" s="43"/>
      <c r="J598" s="43"/>
      <c r="K598" s="43"/>
      <c r="L598" s="43"/>
      <c r="M598" s="43"/>
      <c r="N598" s="43"/>
      <c r="O598" s="43"/>
      <c r="P598" s="43"/>
      <c r="Q598" s="43"/>
      <c r="R598" s="43"/>
      <c r="S598" s="43"/>
      <c r="T598" s="43"/>
      <c r="U598" s="43"/>
      <c r="V598" s="43"/>
    </row>
    <row r="599" spans="1:22" ht="14">
      <c r="A599" s="43"/>
      <c r="B599" s="43"/>
      <c r="C599" s="43"/>
      <c r="D599" s="43"/>
      <c r="E599" s="43"/>
      <c r="F599" s="43"/>
      <c r="G599" s="43"/>
      <c r="H599" s="43"/>
      <c r="I599" s="43"/>
      <c r="J599" s="43"/>
      <c r="K599" s="43"/>
      <c r="L599" s="43"/>
      <c r="M599" s="43"/>
      <c r="N599" s="43"/>
      <c r="O599" s="43"/>
      <c r="P599" s="43"/>
      <c r="Q599" s="43"/>
      <c r="R599" s="43"/>
      <c r="S599" s="43"/>
      <c r="T599" s="43"/>
      <c r="U599" s="43"/>
      <c r="V599" s="43"/>
    </row>
    <row r="600" spans="1:22" ht="14">
      <c r="A600" s="43"/>
      <c r="B600" s="43"/>
      <c r="C600" s="43"/>
      <c r="D600" s="43"/>
      <c r="E600" s="43"/>
      <c r="F600" s="43"/>
      <c r="G600" s="43"/>
      <c r="H600" s="43"/>
      <c r="I600" s="43"/>
      <c r="J600" s="43"/>
      <c r="K600" s="43"/>
      <c r="L600" s="43"/>
      <c r="M600" s="43"/>
      <c r="N600" s="43"/>
      <c r="O600" s="43"/>
      <c r="P600" s="43"/>
      <c r="Q600" s="43"/>
      <c r="R600" s="43"/>
      <c r="S600" s="43"/>
      <c r="T600" s="43"/>
      <c r="U600" s="43"/>
      <c r="V600" s="43"/>
    </row>
    <row r="601" spans="1:22" ht="14">
      <c r="A601" s="43"/>
      <c r="B601" s="43"/>
      <c r="C601" s="43"/>
      <c r="D601" s="43"/>
      <c r="E601" s="43"/>
      <c r="F601" s="43"/>
      <c r="G601" s="43"/>
      <c r="H601" s="43"/>
      <c r="I601" s="43"/>
      <c r="J601" s="43"/>
      <c r="K601" s="43"/>
      <c r="L601" s="43"/>
      <c r="M601" s="43"/>
      <c r="N601" s="43"/>
      <c r="O601" s="43"/>
      <c r="P601" s="43"/>
      <c r="Q601" s="43"/>
      <c r="R601" s="43"/>
      <c r="S601" s="43"/>
      <c r="T601" s="43"/>
      <c r="U601" s="43"/>
      <c r="V601" s="43"/>
    </row>
    <row r="602" spans="1:22" ht="14">
      <c r="A602" s="43"/>
      <c r="B602" s="43"/>
      <c r="C602" s="43"/>
      <c r="D602" s="43"/>
      <c r="E602" s="43"/>
      <c r="F602" s="43"/>
      <c r="G602" s="43"/>
      <c r="H602" s="43"/>
      <c r="I602" s="43"/>
      <c r="J602" s="43"/>
      <c r="K602" s="43"/>
      <c r="L602" s="43"/>
      <c r="M602" s="43"/>
      <c r="N602" s="43"/>
      <c r="O602" s="43"/>
      <c r="P602" s="43"/>
      <c r="Q602" s="43"/>
      <c r="R602" s="43"/>
      <c r="S602" s="43"/>
      <c r="T602" s="43"/>
      <c r="U602" s="43"/>
      <c r="V602" s="43"/>
    </row>
    <row r="603" spans="1:22" ht="14">
      <c r="A603" s="43"/>
      <c r="B603" s="43"/>
      <c r="C603" s="43"/>
      <c r="D603" s="43"/>
      <c r="E603" s="43"/>
      <c r="F603" s="43"/>
      <c r="G603" s="43"/>
      <c r="H603" s="43"/>
      <c r="I603" s="43"/>
      <c r="J603" s="43"/>
      <c r="K603" s="43"/>
      <c r="L603" s="43"/>
      <c r="M603" s="43"/>
      <c r="N603" s="43"/>
      <c r="O603" s="43"/>
      <c r="P603" s="43"/>
      <c r="Q603" s="43"/>
      <c r="R603" s="43"/>
      <c r="S603" s="43"/>
      <c r="T603" s="43"/>
      <c r="U603" s="43"/>
      <c r="V603" s="43"/>
    </row>
    <row r="604" spans="1:22" ht="14">
      <c r="A604" s="43"/>
      <c r="B604" s="43"/>
      <c r="C604" s="43"/>
      <c r="D604" s="43"/>
      <c r="E604" s="43"/>
      <c r="F604" s="43"/>
      <c r="G604" s="43"/>
      <c r="H604" s="43"/>
      <c r="I604" s="43"/>
      <c r="J604" s="43"/>
      <c r="K604" s="43"/>
      <c r="L604" s="43"/>
      <c r="M604" s="43"/>
      <c r="N604" s="43"/>
      <c r="O604" s="43"/>
      <c r="P604" s="43"/>
      <c r="Q604" s="43"/>
      <c r="R604" s="43"/>
      <c r="S604" s="43"/>
      <c r="T604" s="43"/>
      <c r="U604" s="43"/>
      <c r="V604" s="43"/>
    </row>
    <row r="605" spans="1:22" ht="14">
      <c r="A605" s="43"/>
      <c r="B605" s="43"/>
      <c r="C605" s="43"/>
      <c r="D605" s="43"/>
      <c r="E605" s="43"/>
      <c r="F605" s="43"/>
      <c r="G605" s="43"/>
      <c r="H605" s="43"/>
      <c r="I605" s="43"/>
      <c r="J605" s="43"/>
      <c r="K605" s="43"/>
      <c r="L605" s="43"/>
      <c r="M605" s="43"/>
      <c r="N605" s="43"/>
      <c r="O605" s="43"/>
      <c r="P605" s="43"/>
      <c r="Q605" s="43"/>
      <c r="R605" s="43"/>
      <c r="S605" s="43"/>
      <c r="T605" s="43"/>
      <c r="U605" s="43"/>
      <c r="V605" s="43"/>
    </row>
    <row r="606" spans="1:22" ht="14">
      <c r="A606" s="43"/>
      <c r="B606" s="43"/>
      <c r="C606" s="43"/>
      <c r="D606" s="43"/>
      <c r="E606" s="43"/>
      <c r="F606" s="43"/>
      <c r="G606" s="43"/>
      <c r="H606" s="43"/>
      <c r="I606" s="43"/>
      <c r="J606" s="43"/>
      <c r="K606" s="43"/>
      <c r="L606" s="43"/>
      <c r="M606" s="43"/>
      <c r="N606" s="43"/>
      <c r="O606" s="43"/>
      <c r="P606" s="43"/>
      <c r="Q606" s="43"/>
      <c r="R606" s="43"/>
      <c r="S606" s="43"/>
      <c r="T606" s="43"/>
      <c r="U606" s="43"/>
      <c r="V606" s="43"/>
    </row>
    <row r="607" spans="1:22" ht="14">
      <c r="A607" s="43"/>
      <c r="B607" s="43"/>
      <c r="C607" s="43"/>
      <c r="D607" s="43"/>
      <c r="E607" s="43"/>
      <c r="F607" s="43"/>
      <c r="G607" s="43"/>
      <c r="H607" s="43"/>
      <c r="I607" s="43"/>
      <c r="J607" s="43"/>
      <c r="K607" s="43"/>
      <c r="L607" s="43"/>
      <c r="M607" s="43"/>
      <c r="N607" s="43"/>
      <c r="O607" s="43"/>
      <c r="P607" s="43"/>
      <c r="Q607" s="43"/>
      <c r="R607" s="43"/>
      <c r="S607" s="43"/>
      <c r="T607" s="43"/>
      <c r="U607" s="43"/>
      <c r="V607" s="43"/>
    </row>
    <row r="608" spans="1:22" ht="14">
      <c r="A608" s="43"/>
      <c r="B608" s="43"/>
      <c r="C608" s="43"/>
      <c r="D608" s="43"/>
      <c r="E608" s="43"/>
      <c r="F608" s="43"/>
      <c r="G608" s="43"/>
      <c r="H608" s="43"/>
      <c r="I608" s="43"/>
      <c r="J608" s="43"/>
      <c r="K608" s="43"/>
      <c r="L608" s="43"/>
      <c r="M608" s="43"/>
      <c r="N608" s="43"/>
      <c r="O608" s="43"/>
      <c r="P608" s="43"/>
      <c r="Q608" s="43"/>
      <c r="R608" s="43"/>
      <c r="S608" s="43"/>
      <c r="T608" s="43"/>
      <c r="U608" s="43"/>
      <c r="V608" s="43"/>
    </row>
    <row r="609" spans="1:22" ht="14">
      <c r="A609" s="43"/>
      <c r="B609" s="43"/>
      <c r="C609" s="43"/>
      <c r="D609" s="43"/>
      <c r="E609" s="43"/>
      <c r="F609" s="43"/>
      <c r="G609" s="43"/>
      <c r="H609" s="43"/>
      <c r="I609" s="43"/>
      <c r="J609" s="43"/>
      <c r="K609" s="43"/>
      <c r="L609" s="43"/>
      <c r="M609" s="43"/>
      <c r="N609" s="43"/>
      <c r="O609" s="43"/>
      <c r="P609" s="43"/>
      <c r="Q609" s="43"/>
      <c r="R609" s="43"/>
      <c r="S609" s="43"/>
      <c r="T609" s="43"/>
      <c r="U609" s="43"/>
      <c r="V609" s="43"/>
    </row>
    <row r="610" spans="1:22" ht="14">
      <c r="A610" s="43"/>
      <c r="B610" s="43"/>
      <c r="C610" s="43"/>
      <c r="D610" s="43"/>
      <c r="E610" s="43"/>
      <c r="F610" s="43"/>
      <c r="G610" s="43"/>
      <c r="H610" s="43"/>
      <c r="I610" s="43"/>
      <c r="J610" s="43"/>
      <c r="K610" s="43"/>
      <c r="L610" s="43"/>
      <c r="M610" s="43"/>
      <c r="N610" s="43"/>
      <c r="O610" s="43"/>
      <c r="P610" s="43"/>
      <c r="Q610" s="43"/>
      <c r="R610" s="43"/>
      <c r="S610" s="43"/>
      <c r="T610" s="43"/>
      <c r="U610" s="43"/>
      <c r="V610" s="43"/>
    </row>
    <row r="611" spans="1:22" ht="14">
      <c r="A611" s="43"/>
      <c r="B611" s="43"/>
      <c r="C611" s="43"/>
      <c r="D611" s="43"/>
      <c r="E611" s="43"/>
      <c r="F611" s="43"/>
      <c r="G611" s="43"/>
      <c r="H611" s="43"/>
      <c r="I611" s="43"/>
      <c r="J611" s="43"/>
      <c r="K611" s="43"/>
      <c r="L611" s="43"/>
      <c r="M611" s="43"/>
      <c r="N611" s="43"/>
      <c r="O611" s="43"/>
      <c r="P611" s="43"/>
      <c r="Q611" s="43"/>
      <c r="R611" s="43"/>
      <c r="S611" s="43"/>
      <c r="T611" s="43"/>
      <c r="U611" s="43"/>
      <c r="V611" s="43"/>
    </row>
    <row r="612" spans="1:22" ht="14">
      <c r="A612" s="43"/>
      <c r="B612" s="43"/>
      <c r="C612" s="43"/>
      <c r="D612" s="43"/>
      <c r="E612" s="43"/>
      <c r="F612" s="43"/>
      <c r="G612" s="43"/>
      <c r="H612" s="43"/>
      <c r="I612" s="43"/>
      <c r="J612" s="43"/>
      <c r="K612" s="43"/>
      <c r="L612" s="43"/>
      <c r="M612" s="43"/>
      <c r="N612" s="43"/>
      <c r="O612" s="43"/>
      <c r="P612" s="43"/>
      <c r="Q612" s="43"/>
      <c r="R612" s="43"/>
      <c r="S612" s="43"/>
      <c r="T612" s="43"/>
      <c r="U612" s="43"/>
      <c r="V612" s="43"/>
    </row>
    <row r="613" spans="1:22" ht="14">
      <c r="A613" s="43"/>
      <c r="B613" s="43"/>
      <c r="C613" s="43"/>
      <c r="D613" s="43"/>
      <c r="E613" s="43"/>
      <c r="F613" s="43"/>
      <c r="G613" s="43"/>
      <c r="H613" s="43"/>
      <c r="I613" s="43"/>
      <c r="J613" s="43"/>
      <c r="K613" s="43"/>
      <c r="L613" s="43"/>
      <c r="M613" s="43"/>
      <c r="N613" s="43"/>
      <c r="O613" s="43"/>
      <c r="P613" s="43"/>
      <c r="Q613" s="43"/>
      <c r="R613" s="43"/>
      <c r="S613" s="43"/>
      <c r="T613" s="43"/>
      <c r="U613" s="43"/>
      <c r="V613" s="43"/>
    </row>
    <row r="614" spans="1:22" ht="14">
      <c r="A614" s="43"/>
      <c r="B614" s="43"/>
      <c r="C614" s="43"/>
      <c r="D614" s="43"/>
      <c r="E614" s="43"/>
      <c r="F614" s="43"/>
      <c r="G614" s="43"/>
      <c r="H614" s="43"/>
      <c r="I614" s="43"/>
      <c r="J614" s="43"/>
      <c r="K614" s="43"/>
      <c r="L614" s="43"/>
      <c r="M614" s="43"/>
      <c r="N614" s="43"/>
      <c r="O614" s="43"/>
      <c r="P614" s="43"/>
      <c r="Q614" s="43"/>
      <c r="R614" s="43"/>
      <c r="S614" s="43"/>
      <c r="T614" s="43"/>
      <c r="U614" s="43"/>
      <c r="V614" s="43"/>
    </row>
    <row r="615" spans="1:22" ht="14">
      <c r="A615" s="43"/>
      <c r="B615" s="43"/>
      <c r="C615" s="43"/>
      <c r="D615" s="43"/>
      <c r="E615" s="43"/>
      <c r="F615" s="43"/>
      <c r="G615" s="43"/>
      <c r="H615" s="43"/>
      <c r="I615" s="43"/>
      <c r="J615" s="43"/>
      <c r="K615" s="43"/>
      <c r="L615" s="43"/>
      <c r="M615" s="43"/>
      <c r="N615" s="43"/>
      <c r="O615" s="43"/>
      <c r="P615" s="43"/>
      <c r="Q615" s="43"/>
      <c r="R615" s="43"/>
      <c r="S615" s="43"/>
      <c r="T615" s="43"/>
      <c r="U615" s="43"/>
      <c r="V615" s="43"/>
    </row>
    <row r="616" spans="1:22" ht="14">
      <c r="A616" s="43"/>
      <c r="B616" s="43"/>
      <c r="C616" s="43"/>
      <c r="D616" s="43"/>
      <c r="E616" s="43"/>
      <c r="F616" s="43"/>
      <c r="G616" s="43"/>
      <c r="H616" s="43"/>
      <c r="I616" s="43"/>
      <c r="J616" s="43"/>
      <c r="K616" s="43"/>
      <c r="L616" s="43"/>
      <c r="M616" s="43"/>
      <c r="N616" s="43"/>
      <c r="O616" s="43"/>
      <c r="P616" s="43"/>
      <c r="Q616" s="43"/>
      <c r="R616" s="43"/>
      <c r="S616" s="43"/>
      <c r="T616" s="43"/>
      <c r="U616" s="43"/>
      <c r="V616" s="43"/>
    </row>
    <row r="617" spans="1:22" ht="14">
      <c r="A617" s="43"/>
      <c r="B617" s="43"/>
      <c r="C617" s="43"/>
      <c r="D617" s="43"/>
      <c r="E617" s="43"/>
      <c r="F617" s="43"/>
      <c r="G617" s="43"/>
      <c r="H617" s="43"/>
      <c r="I617" s="43"/>
      <c r="J617" s="43"/>
      <c r="K617" s="43"/>
      <c r="L617" s="43"/>
      <c r="M617" s="43"/>
      <c r="N617" s="43"/>
      <c r="O617" s="43"/>
      <c r="P617" s="43"/>
      <c r="Q617" s="43"/>
      <c r="R617" s="43"/>
      <c r="S617" s="43"/>
      <c r="T617" s="43"/>
      <c r="U617" s="43"/>
      <c r="V617" s="43"/>
    </row>
    <row r="618" spans="1:22" ht="14">
      <c r="A618" s="43"/>
      <c r="B618" s="43"/>
      <c r="C618" s="43"/>
      <c r="D618" s="43"/>
      <c r="E618" s="43"/>
      <c r="F618" s="43"/>
      <c r="G618" s="43"/>
      <c r="H618" s="43"/>
      <c r="I618" s="43"/>
      <c r="J618" s="43"/>
      <c r="K618" s="43"/>
      <c r="L618" s="43"/>
      <c r="M618" s="43"/>
      <c r="N618" s="43"/>
      <c r="O618" s="43"/>
      <c r="P618" s="43"/>
      <c r="Q618" s="43"/>
      <c r="R618" s="43"/>
      <c r="S618" s="43"/>
      <c r="T618" s="43"/>
      <c r="U618" s="43"/>
      <c r="V618" s="43"/>
    </row>
    <row r="619" spans="1:22" ht="14">
      <c r="A619" s="43"/>
      <c r="B619" s="43"/>
      <c r="C619" s="43"/>
      <c r="D619" s="43"/>
      <c r="E619" s="43"/>
      <c r="F619" s="43"/>
      <c r="G619" s="43"/>
      <c r="H619" s="43"/>
      <c r="I619" s="43"/>
      <c r="J619" s="43"/>
      <c r="K619" s="43"/>
      <c r="L619" s="43"/>
      <c r="M619" s="43"/>
      <c r="N619" s="43"/>
      <c r="O619" s="43"/>
      <c r="P619" s="43"/>
      <c r="Q619" s="43"/>
      <c r="R619" s="43"/>
      <c r="S619" s="43"/>
      <c r="T619" s="43"/>
      <c r="U619" s="43"/>
      <c r="V619" s="43"/>
    </row>
    <row r="620" spans="1:22" ht="14">
      <c r="A620" s="43"/>
      <c r="B620" s="43"/>
      <c r="C620" s="43"/>
      <c r="D620" s="43"/>
      <c r="E620" s="43"/>
      <c r="F620" s="43"/>
      <c r="G620" s="43"/>
      <c r="H620" s="43"/>
      <c r="I620" s="43"/>
      <c r="J620" s="43"/>
      <c r="K620" s="43"/>
      <c r="L620" s="43"/>
      <c r="M620" s="43"/>
      <c r="N620" s="43"/>
      <c r="O620" s="43"/>
      <c r="P620" s="43"/>
      <c r="Q620" s="43"/>
      <c r="R620" s="43"/>
      <c r="S620" s="43"/>
      <c r="T620" s="43"/>
      <c r="U620" s="43"/>
      <c r="V620" s="43"/>
    </row>
    <row r="621" spans="1:22" ht="14">
      <c r="A621" s="43"/>
      <c r="B621" s="43"/>
      <c r="C621" s="43"/>
      <c r="D621" s="43"/>
      <c r="E621" s="43"/>
      <c r="F621" s="43"/>
      <c r="G621" s="43"/>
      <c r="H621" s="43"/>
      <c r="I621" s="43"/>
      <c r="J621" s="43"/>
      <c r="K621" s="43"/>
      <c r="L621" s="43"/>
      <c r="M621" s="43"/>
      <c r="N621" s="43"/>
      <c r="O621" s="43"/>
      <c r="P621" s="43"/>
      <c r="Q621" s="43"/>
      <c r="R621" s="43"/>
      <c r="S621" s="43"/>
      <c r="T621" s="43"/>
      <c r="U621" s="43"/>
      <c r="V621" s="43"/>
    </row>
    <row r="622" spans="1:22" ht="14">
      <c r="A622" s="43"/>
      <c r="B622" s="43"/>
      <c r="C622" s="43"/>
      <c r="D622" s="43"/>
      <c r="E622" s="43"/>
      <c r="F622" s="43"/>
      <c r="G622" s="43"/>
      <c r="H622" s="43"/>
      <c r="I622" s="43"/>
      <c r="J622" s="43"/>
      <c r="K622" s="43"/>
      <c r="L622" s="43"/>
      <c r="M622" s="43"/>
      <c r="N622" s="43"/>
      <c r="O622" s="43"/>
      <c r="P622" s="43"/>
      <c r="Q622" s="43"/>
      <c r="R622" s="43"/>
      <c r="S622" s="43"/>
      <c r="T622" s="43"/>
      <c r="U622" s="43"/>
      <c r="V622" s="43"/>
    </row>
    <row r="623" spans="1:22" ht="14">
      <c r="A623" s="43"/>
      <c r="B623" s="43"/>
      <c r="C623" s="43"/>
      <c r="D623" s="43"/>
      <c r="E623" s="43"/>
      <c r="F623" s="43"/>
      <c r="G623" s="43"/>
      <c r="H623" s="43"/>
      <c r="I623" s="43"/>
      <c r="J623" s="43"/>
      <c r="K623" s="43"/>
      <c r="L623" s="43"/>
      <c r="M623" s="43"/>
      <c r="N623" s="43"/>
      <c r="O623" s="43"/>
      <c r="P623" s="43"/>
      <c r="Q623" s="43"/>
      <c r="R623" s="43"/>
      <c r="S623" s="43"/>
      <c r="T623" s="43"/>
      <c r="U623" s="43"/>
      <c r="V623" s="43"/>
    </row>
    <row r="624" spans="1:22" ht="14">
      <c r="A624" s="43"/>
      <c r="B624" s="43"/>
      <c r="C624" s="43"/>
      <c r="D624" s="43"/>
      <c r="E624" s="43"/>
      <c r="F624" s="43"/>
      <c r="G624" s="43"/>
      <c r="H624" s="43"/>
      <c r="I624" s="43"/>
      <c r="J624" s="43"/>
      <c r="K624" s="43"/>
      <c r="L624" s="43"/>
      <c r="M624" s="43"/>
      <c r="N624" s="43"/>
      <c r="O624" s="43"/>
      <c r="P624" s="43"/>
      <c r="Q624" s="43"/>
      <c r="R624" s="43"/>
      <c r="S624" s="43"/>
      <c r="T624" s="43"/>
      <c r="U624" s="43"/>
      <c r="V624" s="43"/>
    </row>
    <row r="625" spans="1:22" ht="14">
      <c r="A625" s="43"/>
      <c r="B625" s="43"/>
      <c r="C625" s="43"/>
      <c r="D625" s="43"/>
      <c r="E625" s="43"/>
      <c r="F625" s="43"/>
      <c r="G625" s="43"/>
      <c r="H625" s="43"/>
      <c r="I625" s="43"/>
      <c r="J625" s="43"/>
      <c r="K625" s="43"/>
      <c r="L625" s="43"/>
      <c r="M625" s="43"/>
      <c r="N625" s="43"/>
      <c r="O625" s="43"/>
      <c r="P625" s="43"/>
      <c r="Q625" s="43"/>
      <c r="R625" s="43"/>
      <c r="S625" s="43"/>
      <c r="T625" s="43"/>
      <c r="U625" s="43"/>
      <c r="V625" s="43"/>
    </row>
    <row r="626" spans="1:22" ht="14">
      <c r="A626" s="43"/>
      <c r="B626" s="43"/>
      <c r="C626" s="43"/>
      <c r="D626" s="43"/>
      <c r="E626" s="43"/>
      <c r="F626" s="43"/>
      <c r="G626" s="43"/>
      <c r="H626" s="43"/>
      <c r="I626" s="43"/>
      <c r="J626" s="43"/>
      <c r="K626" s="43"/>
      <c r="L626" s="43"/>
      <c r="M626" s="43"/>
      <c r="N626" s="43"/>
      <c r="O626" s="43"/>
      <c r="P626" s="43"/>
      <c r="Q626" s="43"/>
      <c r="R626" s="43"/>
      <c r="S626" s="43"/>
      <c r="T626" s="43"/>
      <c r="U626" s="43"/>
      <c r="V626" s="43"/>
    </row>
    <row r="627" spans="1:22" ht="14">
      <c r="A627" s="43"/>
      <c r="B627" s="43"/>
      <c r="C627" s="43"/>
      <c r="D627" s="43"/>
      <c r="E627" s="43"/>
      <c r="F627" s="43"/>
      <c r="G627" s="43"/>
      <c r="H627" s="43"/>
      <c r="I627" s="43"/>
      <c r="J627" s="43"/>
      <c r="K627" s="43"/>
      <c r="L627" s="43"/>
      <c r="M627" s="43"/>
      <c r="N627" s="43"/>
      <c r="O627" s="43"/>
      <c r="P627" s="43"/>
      <c r="Q627" s="43"/>
      <c r="R627" s="43"/>
      <c r="S627" s="43"/>
      <c r="T627" s="43"/>
      <c r="U627" s="43"/>
      <c r="V627" s="43"/>
    </row>
    <row r="628" spans="1:22" ht="14">
      <c r="A628" s="43"/>
      <c r="B628" s="43"/>
      <c r="C628" s="43"/>
      <c r="D628" s="43"/>
      <c r="E628" s="43"/>
      <c r="F628" s="43"/>
      <c r="G628" s="43"/>
      <c r="H628" s="43"/>
      <c r="I628" s="43"/>
      <c r="J628" s="43"/>
      <c r="K628" s="43"/>
      <c r="L628" s="43"/>
      <c r="M628" s="43"/>
      <c r="N628" s="43"/>
      <c r="O628" s="43"/>
      <c r="P628" s="43"/>
      <c r="Q628" s="43"/>
      <c r="R628" s="43"/>
      <c r="S628" s="43"/>
      <c r="T628" s="43"/>
      <c r="U628" s="43"/>
      <c r="V628" s="43"/>
    </row>
    <row r="629" spans="1:22" ht="14">
      <c r="A629" s="43"/>
      <c r="B629" s="43"/>
      <c r="C629" s="43"/>
      <c r="D629" s="43"/>
      <c r="E629" s="43"/>
      <c r="F629" s="43"/>
      <c r="G629" s="43"/>
      <c r="H629" s="43"/>
      <c r="I629" s="43"/>
      <c r="J629" s="43"/>
      <c r="K629" s="43"/>
      <c r="L629" s="43"/>
      <c r="M629" s="43"/>
      <c r="N629" s="43"/>
      <c r="O629" s="43"/>
      <c r="P629" s="43"/>
      <c r="Q629" s="43"/>
      <c r="R629" s="43"/>
      <c r="S629" s="43"/>
      <c r="T629" s="43"/>
      <c r="U629" s="43"/>
      <c r="V629" s="43"/>
    </row>
    <row r="630" spans="1:22" ht="14">
      <c r="A630" s="43"/>
      <c r="B630" s="43"/>
      <c r="C630" s="43"/>
      <c r="D630" s="43"/>
      <c r="E630" s="43"/>
      <c r="F630" s="43"/>
      <c r="G630" s="43"/>
      <c r="H630" s="43"/>
      <c r="I630" s="43"/>
      <c r="J630" s="43"/>
      <c r="K630" s="43"/>
      <c r="L630" s="43"/>
      <c r="M630" s="43"/>
      <c r="N630" s="43"/>
      <c r="O630" s="43"/>
      <c r="P630" s="43"/>
      <c r="Q630" s="43"/>
      <c r="R630" s="43"/>
      <c r="S630" s="43"/>
      <c r="T630" s="43"/>
      <c r="U630" s="43"/>
      <c r="V630" s="43"/>
    </row>
    <row r="631" spans="1:22" ht="14">
      <c r="A631" s="43"/>
      <c r="B631" s="43"/>
      <c r="C631" s="43"/>
      <c r="D631" s="43"/>
      <c r="E631" s="43"/>
      <c r="F631" s="43"/>
      <c r="G631" s="43"/>
      <c r="H631" s="43"/>
      <c r="I631" s="43"/>
      <c r="J631" s="43"/>
      <c r="K631" s="43"/>
      <c r="L631" s="43"/>
      <c r="M631" s="43"/>
      <c r="N631" s="43"/>
      <c r="O631" s="43"/>
      <c r="P631" s="43"/>
      <c r="Q631" s="43"/>
      <c r="R631" s="43"/>
      <c r="S631" s="43"/>
      <c r="T631" s="43"/>
      <c r="U631" s="43"/>
      <c r="V631" s="43"/>
    </row>
    <row r="632" spans="1:22" ht="14">
      <c r="A632" s="43"/>
      <c r="B632" s="43"/>
      <c r="C632" s="43"/>
      <c r="D632" s="43"/>
      <c r="E632" s="43"/>
      <c r="F632" s="43"/>
      <c r="G632" s="43"/>
      <c r="H632" s="43"/>
      <c r="I632" s="43"/>
      <c r="J632" s="43"/>
      <c r="K632" s="43"/>
      <c r="L632" s="43"/>
      <c r="M632" s="43"/>
      <c r="N632" s="43"/>
      <c r="O632" s="43"/>
      <c r="P632" s="43"/>
      <c r="Q632" s="43"/>
      <c r="R632" s="43"/>
      <c r="S632" s="43"/>
      <c r="T632" s="43"/>
      <c r="U632" s="43"/>
      <c r="V632" s="43"/>
    </row>
    <row r="633" spans="1:22" ht="14">
      <c r="A633" s="43"/>
      <c r="B633" s="43"/>
      <c r="C633" s="43"/>
      <c r="D633" s="43"/>
      <c r="E633" s="43"/>
      <c r="F633" s="43"/>
      <c r="G633" s="43"/>
      <c r="H633" s="43"/>
      <c r="I633" s="43"/>
      <c r="J633" s="43"/>
      <c r="K633" s="43"/>
      <c r="L633" s="43"/>
      <c r="M633" s="43"/>
      <c r="N633" s="43"/>
      <c r="O633" s="43"/>
      <c r="P633" s="43"/>
      <c r="Q633" s="43"/>
      <c r="R633" s="43"/>
      <c r="S633" s="43"/>
      <c r="T633" s="43"/>
      <c r="U633" s="43"/>
      <c r="V633" s="43"/>
    </row>
    <row r="634" spans="1:22" ht="14">
      <c r="A634" s="43"/>
      <c r="B634" s="43"/>
      <c r="C634" s="43"/>
      <c r="D634" s="43"/>
      <c r="E634" s="43"/>
      <c r="F634" s="43"/>
      <c r="G634" s="43"/>
      <c r="H634" s="43"/>
      <c r="I634" s="43"/>
      <c r="J634" s="43"/>
      <c r="K634" s="43"/>
      <c r="L634" s="43"/>
      <c r="M634" s="43"/>
      <c r="N634" s="43"/>
      <c r="O634" s="43"/>
      <c r="P634" s="43"/>
      <c r="Q634" s="43"/>
      <c r="R634" s="43"/>
      <c r="S634" s="43"/>
      <c r="T634" s="43"/>
      <c r="U634" s="43"/>
      <c r="V634" s="43"/>
    </row>
    <row r="635" spans="1:22" ht="14">
      <c r="A635" s="43"/>
      <c r="B635" s="43"/>
      <c r="C635" s="43"/>
      <c r="D635" s="43"/>
      <c r="E635" s="43"/>
      <c r="F635" s="43"/>
      <c r="G635" s="43"/>
      <c r="H635" s="43"/>
      <c r="I635" s="43"/>
      <c r="J635" s="43"/>
      <c r="K635" s="43"/>
      <c r="L635" s="43"/>
      <c r="M635" s="43"/>
      <c r="N635" s="43"/>
      <c r="O635" s="43"/>
      <c r="P635" s="43"/>
      <c r="Q635" s="43"/>
      <c r="R635" s="43"/>
      <c r="S635" s="43"/>
      <c r="T635" s="43"/>
      <c r="U635" s="43"/>
      <c r="V635" s="43"/>
    </row>
    <row r="636" spans="1:22" ht="14">
      <c r="A636" s="43"/>
      <c r="B636" s="43"/>
      <c r="C636" s="43"/>
      <c r="D636" s="43"/>
      <c r="E636" s="43"/>
      <c r="F636" s="43"/>
      <c r="G636" s="43"/>
      <c r="H636" s="43"/>
      <c r="I636" s="43"/>
      <c r="J636" s="43"/>
      <c r="K636" s="43"/>
      <c r="L636" s="43"/>
      <c r="M636" s="43"/>
      <c r="N636" s="43"/>
      <c r="O636" s="43"/>
      <c r="P636" s="43"/>
      <c r="Q636" s="43"/>
      <c r="R636" s="43"/>
      <c r="S636" s="43"/>
      <c r="T636" s="43"/>
      <c r="U636" s="43"/>
      <c r="V636" s="43"/>
    </row>
    <row r="637" spans="1:22" ht="14">
      <c r="A637" s="43"/>
      <c r="B637" s="43"/>
      <c r="C637" s="43"/>
      <c r="D637" s="43"/>
      <c r="E637" s="43"/>
      <c r="F637" s="43"/>
      <c r="G637" s="43"/>
      <c r="H637" s="43"/>
      <c r="I637" s="43"/>
      <c r="J637" s="43"/>
      <c r="K637" s="43"/>
      <c r="L637" s="43"/>
      <c r="M637" s="43"/>
      <c r="N637" s="43"/>
      <c r="O637" s="43"/>
      <c r="P637" s="43"/>
      <c r="Q637" s="43"/>
      <c r="R637" s="43"/>
      <c r="S637" s="43"/>
      <c r="T637" s="43"/>
      <c r="U637" s="43"/>
      <c r="V637" s="43"/>
    </row>
    <row r="638" spans="1:22" ht="14">
      <c r="A638" s="43"/>
      <c r="B638" s="43"/>
      <c r="C638" s="43"/>
      <c r="D638" s="43"/>
      <c r="E638" s="43"/>
      <c r="F638" s="43"/>
      <c r="G638" s="43"/>
      <c r="H638" s="43"/>
      <c r="I638" s="43"/>
      <c r="J638" s="43"/>
      <c r="K638" s="43"/>
      <c r="L638" s="43"/>
      <c r="M638" s="43"/>
      <c r="N638" s="43"/>
      <c r="O638" s="43"/>
      <c r="P638" s="43"/>
      <c r="Q638" s="43"/>
      <c r="R638" s="43"/>
      <c r="S638" s="43"/>
      <c r="T638" s="43"/>
      <c r="U638" s="43"/>
      <c r="V638" s="43"/>
    </row>
    <row r="639" spans="1:22" ht="14">
      <c r="A639" s="43"/>
      <c r="B639" s="43"/>
      <c r="C639" s="43"/>
      <c r="D639" s="43"/>
      <c r="E639" s="43"/>
      <c r="F639" s="43"/>
      <c r="G639" s="43"/>
      <c r="H639" s="43"/>
      <c r="I639" s="43"/>
      <c r="J639" s="43"/>
      <c r="K639" s="43"/>
      <c r="L639" s="43"/>
      <c r="M639" s="43"/>
      <c r="N639" s="43"/>
      <c r="O639" s="43"/>
      <c r="P639" s="43"/>
      <c r="Q639" s="43"/>
      <c r="R639" s="43"/>
      <c r="S639" s="43"/>
      <c r="T639" s="43"/>
      <c r="U639" s="43"/>
      <c r="V639" s="43"/>
    </row>
    <row r="640" spans="1:22" ht="14">
      <c r="A640" s="43"/>
      <c r="B640" s="43"/>
      <c r="C640" s="43"/>
      <c r="D640" s="43"/>
      <c r="E640" s="43"/>
      <c r="F640" s="43"/>
      <c r="G640" s="43"/>
      <c r="H640" s="43"/>
      <c r="I640" s="43"/>
      <c r="J640" s="43"/>
      <c r="K640" s="43"/>
      <c r="L640" s="43"/>
      <c r="M640" s="43"/>
      <c r="N640" s="43"/>
      <c r="O640" s="43"/>
      <c r="P640" s="43"/>
      <c r="Q640" s="43"/>
      <c r="R640" s="43"/>
      <c r="S640" s="43"/>
      <c r="T640" s="43"/>
      <c r="U640" s="43"/>
      <c r="V640" s="43"/>
    </row>
    <row r="641" spans="1:22" ht="14">
      <c r="A641" s="43"/>
      <c r="B641" s="43"/>
      <c r="C641" s="43"/>
      <c r="D641" s="43"/>
      <c r="E641" s="43"/>
      <c r="F641" s="43"/>
      <c r="G641" s="43"/>
      <c r="H641" s="43"/>
      <c r="I641" s="43"/>
      <c r="J641" s="43"/>
      <c r="K641" s="43"/>
      <c r="L641" s="43"/>
      <c r="M641" s="43"/>
      <c r="N641" s="43"/>
      <c r="O641" s="43"/>
      <c r="P641" s="43"/>
      <c r="Q641" s="43"/>
      <c r="R641" s="43"/>
      <c r="S641" s="43"/>
      <c r="T641" s="43"/>
      <c r="U641" s="43"/>
      <c r="V641" s="43"/>
    </row>
    <row r="642" spans="1:22" ht="14">
      <c r="A642" s="43"/>
      <c r="B642" s="43"/>
      <c r="C642" s="43"/>
      <c r="D642" s="43"/>
      <c r="E642" s="43"/>
      <c r="F642" s="43"/>
      <c r="G642" s="43"/>
      <c r="H642" s="43"/>
      <c r="I642" s="43"/>
      <c r="J642" s="43"/>
      <c r="K642" s="43"/>
      <c r="L642" s="43"/>
      <c r="M642" s="43"/>
      <c r="N642" s="43"/>
      <c r="O642" s="43"/>
      <c r="P642" s="43"/>
      <c r="Q642" s="43"/>
      <c r="R642" s="43"/>
      <c r="S642" s="43"/>
      <c r="T642" s="43"/>
      <c r="U642" s="43"/>
      <c r="V642" s="43"/>
    </row>
    <row r="643" spans="1:22" ht="14">
      <c r="A643" s="43"/>
      <c r="B643" s="43"/>
      <c r="C643" s="43"/>
      <c r="D643" s="43"/>
      <c r="E643" s="43"/>
      <c r="F643" s="43"/>
      <c r="G643" s="43"/>
      <c r="H643" s="43"/>
      <c r="I643" s="43"/>
      <c r="J643" s="43"/>
      <c r="K643" s="43"/>
      <c r="L643" s="43"/>
      <c r="M643" s="43"/>
      <c r="N643" s="43"/>
      <c r="O643" s="43"/>
      <c r="P643" s="43"/>
      <c r="Q643" s="43"/>
      <c r="R643" s="43"/>
      <c r="S643" s="43"/>
      <c r="T643" s="43"/>
      <c r="U643" s="43"/>
      <c r="V643" s="43"/>
    </row>
    <row r="644" spans="1:22" ht="14">
      <c r="A644" s="43"/>
      <c r="B644" s="43"/>
      <c r="C644" s="43"/>
      <c r="D644" s="43"/>
      <c r="E644" s="43"/>
      <c r="F644" s="43"/>
      <c r="G644" s="43"/>
      <c r="H644" s="43"/>
      <c r="I644" s="43"/>
      <c r="J644" s="43"/>
      <c r="K644" s="43"/>
      <c r="L644" s="43"/>
      <c r="M644" s="43"/>
      <c r="N644" s="43"/>
      <c r="O644" s="43"/>
      <c r="P644" s="43"/>
      <c r="Q644" s="43"/>
      <c r="R644" s="43"/>
      <c r="S644" s="43"/>
      <c r="T644" s="43"/>
      <c r="U644" s="43"/>
      <c r="V644" s="43"/>
    </row>
    <row r="645" spans="1:22" ht="14">
      <c r="A645" s="43"/>
      <c r="B645" s="43"/>
      <c r="C645" s="43"/>
      <c r="D645" s="43"/>
      <c r="E645" s="43"/>
      <c r="F645" s="43"/>
      <c r="G645" s="43"/>
      <c r="H645" s="43"/>
      <c r="I645" s="43"/>
      <c r="J645" s="43"/>
      <c r="K645" s="43"/>
      <c r="L645" s="43"/>
      <c r="M645" s="43"/>
      <c r="N645" s="43"/>
      <c r="O645" s="43"/>
      <c r="P645" s="43"/>
      <c r="Q645" s="43"/>
      <c r="R645" s="43"/>
      <c r="S645" s="43"/>
      <c r="T645" s="43"/>
      <c r="U645" s="43"/>
      <c r="V645" s="43"/>
    </row>
    <row r="646" spans="1:22" ht="14">
      <c r="A646" s="43"/>
      <c r="B646" s="43"/>
      <c r="C646" s="43"/>
      <c r="D646" s="43"/>
      <c r="E646" s="43"/>
      <c r="F646" s="43"/>
      <c r="G646" s="43"/>
      <c r="H646" s="43"/>
      <c r="I646" s="43"/>
      <c r="J646" s="43"/>
      <c r="K646" s="43"/>
      <c r="L646" s="43"/>
      <c r="M646" s="43"/>
      <c r="N646" s="43"/>
      <c r="O646" s="43"/>
      <c r="P646" s="43"/>
      <c r="Q646" s="43"/>
      <c r="R646" s="43"/>
      <c r="S646" s="43"/>
      <c r="T646" s="43"/>
      <c r="U646" s="43"/>
      <c r="V646" s="43"/>
    </row>
    <row r="647" spans="1:22" ht="14">
      <c r="A647" s="43"/>
      <c r="B647" s="43"/>
      <c r="C647" s="43"/>
      <c r="D647" s="43"/>
      <c r="E647" s="43"/>
      <c r="F647" s="43"/>
      <c r="G647" s="43"/>
      <c r="H647" s="43"/>
      <c r="I647" s="43"/>
      <c r="J647" s="43"/>
      <c r="K647" s="43"/>
      <c r="L647" s="43"/>
      <c r="M647" s="43"/>
      <c r="N647" s="43"/>
      <c r="O647" s="43"/>
      <c r="P647" s="43"/>
      <c r="Q647" s="43"/>
      <c r="R647" s="43"/>
      <c r="S647" s="43"/>
      <c r="T647" s="43"/>
      <c r="U647" s="43"/>
      <c r="V647" s="43"/>
    </row>
    <row r="648" spans="1:22" ht="14">
      <c r="A648" s="43"/>
      <c r="B648" s="43"/>
      <c r="C648" s="43"/>
      <c r="D648" s="43"/>
      <c r="E648" s="43"/>
      <c r="F648" s="43"/>
      <c r="G648" s="43"/>
      <c r="H648" s="43"/>
      <c r="I648" s="43"/>
      <c r="J648" s="43"/>
      <c r="K648" s="43"/>
      <c r="L648" s="43"/>
      <c r="M648" s="43"/>
      <c r="N648" s="43"/>
      <c r="O648" s="43"/>
      <c r="P648" s="43"/>
      <c r="Q648" s="43"/>
      <c r="R648" s="43"/>
      <c r="S648" s="43"/>
      <c r="T648" s="43"/>
      <c r="U648" s="43"/>
      <c r="V648" s="43"/>
    </row>
    <row r="649" spans="1:22" ht="14">
      <c r="A649" s="43"/>
      <c r="B649" s="43"/>
      <c r="C649" s="43"/>
      <c r="D649" s="43"/>
      <c r="E649" s="43"/>
      <c r="F649" s="43"/>
      <c r="G649" s="43"/>
      <c r="H649" s="43"/>
      <c r="I649" s="43"/>
      <c r="J649" s="43"/>
      <c r="K649" s="43"/>
      <c r="L649" s="43"/>
      <c r="M649" s="43"/>
      <c r="N649" s="43"/>
      <c r="O649" s="43"/>
      <c r="P649" s="43"/>
      <c r="Q649" s="43"/>
      <c r="R649" s="43"/>
      <c r="S649" s="43"/>
      <c r="T649" s="43"/>
      <c r="U649" s="43"/>
      <c r="V649" s="43"/>
    </row>
    <row r="650" spans="1:22" ht="14">
      <c r="A650" s="43"/>
      <c r="B650" s="43"/>
      <c r="C650" s="43"/>
      <c r="D650" s="43"/>
      <c r="E650" s="43"/>
      <c r="F650" s="43"/>
      <c r="G650" s="43"/>
      <c r="H650" s="43"/>
      <c r="I650" s="43"/>
      <c r="J650" s="43"/>
      <c r="K650" s="43"/>
      <c r="L650" s="43"/>
      <c r="M650" s="43"/>
      <c r="N650" s="43"/>
      <c r="O650" s="43"/>
      <c r="P650" s="43"/>
      <c r="Q650" s="43"/>
      <c r="R650" s="43"/>
      <c r="S650" s="43"/>
      <c r="T650" s="43"/>
      <c r="U650" s="43"/>
      <c r="V650" s="43"/>
    </row>
    <row r="651" spans="1:22" ht="14">
      <c r="A651" s="43"/>
      <c r="B651" s="43"/>
      <c r="C651" s="43"/>
      <c r="D651" s="43"/>
      <c r="E651" s="43"/>
      <c r="F651" s="43"/>
      <c r="G651" s="43"/>
      <c r="H651" s="43"/>
      <c r="I651" s="43"/>
      <c r="J651" s="43"/>
      <c r="K651" s="43"/>
      <c r="L651" s="43"/>
      <c r="M651" s="43"/>
      <c r="N651" s="43"/>
      <c r="O651" s="43"/>
      <c r="P651" s="43"/>
      <c r="Q651" s="43"/>
      <c r="R651" s="43"/>
      <c r="S651" s="43"/>
      <c r="T651" s="43"/>
      <c r="U651" s="43"/>
      <c r="V651" s="43"/>
    </row>
    <row r="652" spans="1:22" ht="14">
      <c r="A652" s="43"/>
      <c r="B652" s="43"/>
      <c r="C652" s="43"/>
      <c r="D652" s="43"/>
      <c r="E652" s="43"/>
      <c r="F652" s="43"/>
      <c r="G652" s="43"/>
      <c r="H652" s="43"/>
      <c r="I652" s="43"/>
      <c r="J652" s="43"/>
      <c r="K652" s="43"/>
      <c r="L652" s="43"/>
      <c r="M652" s="43"/>
      <c r="N652" s="43"/>
      <c r="O652" s="43"/>
      <c r="P652" s="43"/>
      <c r="Q652" s="43"/>
      <c r="R652" s="43"/>
      <c r="S652" s="43"/>
      <c r="T652" s="43"/>
      <c r="U652" s="43"/>
      <c r="V652" s="43"/>
    </row>
    <row r="653" spans="1:22" ht="14">
      <c r="A653" s="43"/>
      <c r="B653" s="43"/>
      <c r="C653" s="43"/>
      <c r="D653" s="43"/>
      <c r="E653" s="43"/>
      <c r="F653" s="43"/>
      <c r="G653" s="43"/>
      <c r="H653" s="43"/>
      <c r="I653" s="43"/>
      <c r="J653" s="43"/>
      <c r="K653" s="43"/>
      <c r="L653" s="43"/>
      <c r="M653" s="43"/>
      <c r="N653" s="43"/>
      <c r="O653" s="43"/>
      <c r="P653" s="43"/>
      <c r="Q653" s="43"/>
      <c r="R653" s="43"/>
      <c r="S653" s="43"/>
      <c r="T653" s="43"/>
      <c r="U653" s="43"/>
      <c r="V653" s="43"/>
    </row>
    <row r="654" spans="1:22" ht="14">
      <c r="A654" s="43"/>
      <c r="B654" s="43"/>
      <c r="C654" s="43"/>
      <c r="D654" s="43"/>
      <c r="E654" s="43"/>
      <c r="F654" s="43"/>
      <c r="G654" s="43"/>
      <c r="H654" s="43"/>
      <c r="I654" s="43"/>
      <c r="J654" s="43"/>
      <c r="K654" s="43"/>
      <c r="L654" s="43"/>
      <c r="M654" s="43"/>
      <c r="N654" s="43"/>
      <c r="O654" s="43"/>
      <c r="P654" s="43"/>
      <c r="Q654" s="43"/>
      <c r="R654" s="43"/>
      <c r="S654" s="43"/>
      <c r="T654" s="43"/>
      <c r="U654" s="43"/>
      <c r="V654" s="43"/>
    </row>
    <row r="655" spans="1:22" ht="14">
      <c r="A655" s="43"/>
      <c r="B655" s="43"/>
      <c r="C655" s="43"/>
      <c r="D655" s="43"/>
      <c r="E655" s="43"/>
      <c r="F655" s="43"/>
      <c r="G655" s="43"/>
      <c r="H655" s="43"/>
      <c r="I655" s="43"/>
      <c r="J655" s="43"/>
      <c r="K655" s="43"/>
      <c r="L655" s="43"/>
      <c r="M655" s="43"/>
      <c r="N655" s="43"/>
      <c r="O655" s="43"/>
      <c r="P655" s="43"/>
      <c r="Q655" s="43"/>
      <c r="R655" s="43"/>
      <c r="S655" s="43"/>
      <c r="T655" s="43"/>
      <c r="U655" s="43"/>
      <c r="V655" s="43"/>
    </row>
    <row r="656" spans="1:22" ht="14">
      <c r="A656" s="43"/>
      <c r="B656" s="43"/>
      <c r="C656" s="43"/>
      <c r="D656" s="43"/>
      <c r="E656" s="43"/>
      <c r="F656" s="43"/>
      <c r="G656" s="43"/>
      <c r="H656" s="43"/>
      <c r="I656" s="43"/>
      <c r="J656" s="43"/>
      <c r="K656" s="43"/>
      <c r="L656" s="43"/>
      <c r="M656" s="43"/>
      <c r="N656" s="43"/>
      <c r="O656" s="43"/>
      <c r="P656" s="43"/>
      <c r="Q656" s="43"/>
      <c r="R656" s="43"/>
      <c r="S656" s="43"/>
      <c r="T656" s="43"/>
      <c r="U656" s="43"/>
      <c r="V656" s="43"/>
    </row>
    <row r="657" spans="1:22" ht="14">
      <c r="A657" s="43"/>
      <c r="B657" s="43"/>
      <c r="C657" s="43"/>
      <c r="D657" s="43"/>
      <c r="E657" s="43"/>
      <c r="F657" s="43"/>
      <c r="G657" s="43"/>
      <c r="H657" s="43"/>
      <c r="I657" s="43"/>
      <c r="J657" s="43"/>
      <c r="K657" s="43"/>
      <c r="L657" s="43"/>
      <c r="M657" s="43"/>
      <c r="N657" s="43"/>
      <c r="O657" s="43"/>
      <c r="P657" s="43"/>
      <c r="Q657" s="43"/>
      <c r="R657" s="43"/>
      <c r="S657" s="43"/>
      <c r="T657" s="43"/>
      <c r="U657" s="43"/>
      <c r="V657" s="43"/>
    </row>
    <row r="658" spans="1:22" ht="14">
      <c r="A658" s="43"/>
      <c r="B658" s="43"/>
      <c r="C658" s="43"/>
      <c r="D658" s="43"/>
      <c r="E658" s="43"/>
      <c r="F658" s="43"/>
      <c r="G658" s="43"/>
      <c r="H658" s="43"/>
      <c r="I658" s="43"/>
      <c r="J658" s="43"/>
      <c r="K658" s="43"/>
      <c r="L658" s="43"/>
      <c r="M658" s="43"/>
      <c r="N658" s="43"/>
      <c r="O658" s="43"/>
      <c r="P658" s="43"/>
      <c r="Q658" s="43"/>
      <c r="R658" s="43"/>
      <c r="S658" s="43"/>
      <c r="T658" s="43"/>
      <c r="U658" s="43"/>
      <c r="V658" s="43"/>
    </row>
    <row r="659" spans="1:22" ht="14">
      <c r="A659" s="43"/>
      <c r="B659" s="43"/>
      <c r="C659" s="43"/>
      <c r="D659" s="43"/>
      <c r="E659" s="43"/>
      <c r="F659" s="43"/>
      <c r="G659" s="43"/>
      <c r="H659" s="43"/>
      <c r="I659" s="43"/>
      <c r="J659" s="43"/>
      <c r="K659" s="43"/>
      <c r="L659" s="43"/>
      <c r="M659" s="43"/>
      <c r="N659" s="43"/>
      <c r="O659" s="43"/>
      <c r="P659" s="43"/>
      <c r="Q659" s="43"/>
      <c r="R659" s="43"/>
      <c r="S659" s="43"/>
      <c r="T659" s="43"/>
      <c r="U659" s="43"/>
      <c r="V659" s="43"/>
    </row>
    <row r="660" spans="1:22" ht="14">
      <c r="A660" s="43"/>
      <c r="B660" s="43"/>
      <c r="C660" s="43"/>
      <c r="D660" s="43"/>
      <c r="E660" s="43"/>
      <c r="F660" s="43"/>
      <c r="G660" s="43"/>
      <c r="H660" s="43"/>
      <c r="I660" s="43"/>
      <c r="J660" s="43"/>
      <c r="K660" s="43"/>
      <c r="L660" s="43"/>
      <c r="M660" s="43"/>
      <c r="N660" s="43"/>
      <c r="O660" s="43"/>
      <c r="P660" s="43"/>
      <c r="Q660" s="43"/>
      <c r="R660" s="43"/>
      <c r="S660" s="43"/>
      <c r="T660" s="43"/>
      <c r="U660" s="43"/>
      <c r="V660" s="43"/>
    </row>
    <row r="661" spans="1:22" ht="14">
      <c r="A661" s="43"/>
      <c r="B661" s="43"/>
      <c r="C661" s="43"/>
      <c r="D661" s="43"/>
      <c r="E661" s="43"/>
      <c r="F661" s="43"/>
      <c r="G661" s="43"/>
      <c r="H661" s="43"/>
      <c r="I661" s="43"/>
      <c r="J661" s="43"/>
      <c r="K661" s="43"/>
      <c r="L661" s="43"/>
      <c r="M661" s="43"/>
      <c r="N661" s="43"/>
      <c r="O661" s="43"/>
      <c r="P661" s="43"/>
      <c r="Q661" s="43"/>
      <c r="R661" s="43"/>
      <c r="S661" s="43"/>
      <c r="T661" s="43"/>
      <c r="U661" s="43"/>
      <c r="V661" s="43"/>
    </row>
    <row r="662" spans="1:22" ht="14">
      <c r="A662" s="43"/>
      <c r="B662" s="43"/>
      <c r="C662" s="43"/>
      <c r="D662" s="43"/>
      <c r="E662" s="43"/>
      <c r="F662" s="43"/>
      <c r="G662" s="43"/>
      <c r="H662" s="43"/>
      <c r="I662" s="43"/>
      <c r="J662" s="43"/>
      <c r="K662" s="43"/>
      <c r="L662" s="43"/>
      <c r="M662" s="43"/>
      <c r="N662" s="43"/>
      <c r="O662" s="43"/>
      <c r="P662" s="43"/>
      <c r="Q662" s="43"/>
      <c r="R662" s="43"/>
      <c r="S662" s="43"/>
      <c r="T662" s="43"/>
      <c r="U662" s="43"/>
      <c r="V662" s="43"/>
    </row>
    <row r="663" spans="1:22" ht="14">
      <c r="A663" s="43"/>
      <c r="B663" s="43"/>
      <c r="C663" s="43"/>
      <c r="D663" s="43"/>
      <c r="E663" s="43"/>
      <c r="F663" s="43"/>
      <c r="G663" s="43"/>
      <c r="H663" s="43"/>
      <c r="I663" s="43"/>
      <c r="J663" s="43"/>
      <c r="K663" s="43"/>
      <c r="L663" s="43"/>
      <c r="M663" s="43"/>
      <c r="N663" s="43"/>
      <c r="O663" s="43"/>
      <c r="P663" s="43"/>
      <c r="Q663" s="43"/>
      <c r="R663" s="43"/>
      <c r="S663" s="43"/>
      <c r="T663" s="43"/>
      <c r="U663" s="43"/>
      <c r="V663" s="43"/>
    </row>
    <row r="664" spans="1:22" ht="14">
      <c r="A664" s="43"/>
      <c r="B664" s="43"/>
      <c r="C664" s="43"/>
      <c r="D664" s="43"/>
      <c r="E664" s="43"/>
      <c r="F664" s="43"/>
      <c r="G664" s="43"/>
      <c r="H664" s="43"/>
      <c r="I664" s="43"/>
      <c r="J664" s="43"/>
      <c r="K664" s="43"/>
      <c r="L664" s="43"/>
      <c r="M664" s="43"/>
      <c r="N664" s="43"/>
      <c r="O664" s="43"/>
      <c r="P664" s="43"/>
      <c r="Q664" s="43"/>
      <c r="R664" s="43"/>
      <c r="S664" s="43"/>
      <c r="T664" s="43"/>
      <c r="U664" s="43"/>
      <c r="V664" s="43"/>
    </row>
    <row r="665" spans="1:22" ht="14">
      <c r="A665" s="43"/>
      <c r="B665" s="43"/>
      <c r="C665" s="43"/>
      <c r="D665" s="43"/>
      <c r="E665" s="43"/>
      <c r="F665" s="43"/>
      <c r="G665" s="43"/>
      <c r="H665" s="43"/>
      <c r="I665" s="43"/>
      <c r="J665" s="43"/>
      <c r="K665" s="43"/>
      <c r="L665" s="43"/>
      <c r="M665" s="43"/>
      <c r="N665" s="43"/>
      <c r="O665" s="43"/>
      <c r="P665" s="43"/>
      <c r="Q665" s="43"/>
      <c r="R665" s="43"/>
      <c r="S665" s="43"/>
      <c r="T665" s="43"/>
      <c r="U665" s="43"/>
      <c r="V665" s="43"/>
    </row>
    <row r="666" spans="1:22" ht="14">
      <c r="A666" s="43"/>
      <c r="B666" s="43"/>
      <c r="C666" s="43"/>
      <c r="D666" s="43"/>
      <c r="E666" s="43"/>
      <c r="F666" s="43"/>
      <c r="G666" s="43"/>
      <c r="H666" s="43"/>
      <c r="I666" s="43"/>
      <c r="J666" s="43"/>
      <c r="K666" s="43"/>
      <c r="L666" s="43"/>
      <c r="M666" s="43"/>
      <c r="N666" s="43"/>
      <c r="O666" s="43"/>
      <c r="P666" s="43"/>
      <c r="Q666" s="43"/>
      <c r="R666" s="43"/>
      <c r="S666" s="43"/>
      <c r="T666" s="43"/>
      <c r="U666" s="43"/>
      <c r="V666" s="43"/>
    </row>
    <row r="667" spans="1:22" ht="14">
      <c r="A667" s="43"/>
      <c r="B667" s="43"/>
      <c r="C667" s="43"/>
      <c r="D667" s="43"/>
      <c r="E667" s="43"/>
      <c r="F667" s="43"/>
      <c r="G667" s="43"/>
      <c r="H667" s="43"/>
      <c r="I667" s="43"/>
      <c r="J667" s="43"/>
      <c r="K667" s="43"/>
      <c r="L667" s="43"/>
      <c r="M667" s="43"/>
      <c r="N667" s="43"/>
      <c r="O667" s="43"/>
      <c r="P667" s="43"/>
      <c r="Q667" s="43"/>
      <c r="R667" s="43"/>
      <c r="S667" s="43"/>
      <c r="T667" s="43"/>
      <c r="U667" s="43"/>
      <c r="V667" s="43"/>
    </row>
    <row r="668" spans="1:22" ht="14">
      <c r="A668" s="43"/>
      <c r="B668" s="43"/>
      <c r="C668" s="43"/>
      <c r="D668" s="43"/>
      <c r="E668" s="43"/>
      <c r="F668" s="43"/>
      <c r="G668" s="43"/>
      <c r="H668" s="43"/>
      <c r="I668" s="43"/>
      <c r="J668" s="43"/>
      <c r="K668" s="43"/>
      <c r="L668" s="43"/>
      <c r="M668" s="43"/>
      <c r="N668" s="43"/>
      <c r="O668" s="43"/>
      <c r="P668" s="43"/>
      <c r="Q668" s="43"/>
      <c r="R668" s="43"/>
      <c r="S668" s="43"/>
      <c r="T668" s="43"/>
      <c r="U668" s="43"/>
      <c r="V668" s="43"/>
    </row>
    <row r="669" spans="1:22" ht="14">
      <c r="A669" s="43"/>
      <c r="B669" s="43"/>
      <c r="C669" s="43"/>
      <c r="D669" s="43"/>
      <c r="E669" s="43"/>
      <c r="F669" s="43"/>
      <c r="G669" s="43"/>
      <c r="H669" s="43"/>
      <c r="I669" s="43"/>
      <c r="J669" s="43"/>
      <c r="K669" s="43"/>
      <c r="L669" s="43"/>
      <c r="M669" s="43"/>
      <c r="N669" s="43"/>
      <c r="O669" s="43"/>
      <c r="P669" s="43"/>
      <c r="Q669" s="43"/>
      <c r="R669" s="43"/>
      <c r="S669" s="43"/>
      <c r="T669" s="43"/>
      <c r="U669" s="43"/>
      <c r="V669" s="43"/>
    </row>
    <row r="670" spans="1:22" ht="14">
      <c r="A670" s="43"/>
      <c r="B670" s="43"/>
      <c r="C670" s="43"/>
      <c r="D670" s="43"/>
      <c r="E670" s="43"/>
      <c r="F670" s="43"/>
      <c r="G670" s="43"/>
      <c r="H670" s="43"/>
      <c r="I670" s="43"/>
      <c r="J670" s="43"/>
      <c r="K670" s="43"/>
      <c r="L670" s="43"/>
      <c r="M670" s="43"/>
      <c r="N670" s="43"/>
      <c r="O670" s="43"/>
      <c r="P670" s="43"/>
      <c r="Q670" s="43"/>
      <c r="R670" s="43"/>
      <c r="S670" s="43"/>
      <c r="T670" s="43"/>
      <c r="U670" s="43"/>
      <c r="V670" s="43"/>
    </row>
    <row r="671" spans="1:22" ht="14">
      <c r="A671" s="43"/>
      <c r="B671" s="43"/>
      <c r="C671" s="43"/>
      <c r="D671" s="43"/>
      <c r="E671" s="43"/>
      <c r="F671" s="43"/>
      <c r="G671" s="43"/>
      <c r="H671" s="43"/>
      <c r="I671" s="43"/>
      <c r="J671" s="43"/>
      <c r="K671" s="43"/>
      <c r="L671" s="43"/>
      <c r="M671" s="43"/>
      <c r="N671" s="43"/>
      <c r="O671" s="43"/>
      <c r="P671" s="43"/>
      <c r="Q671" s="43"/>
      <c r="R671" s="43"/>
      <c r="S671" s="43"/>
      <c r="T671" s="43"/>
      <c r="U671" s="43"/>
      <c r="V671" s="43"/>
    </row>
    <row r="672" spans="1:22" ht="14">
      <c r="A672" s="43"/>
      <c r="B672" s="43"/>
      <c r="C672" s="43"/>
      <c r="D672" s="43"/>
      <c r="E672" s="43"/>
      <c r="F672" s="43"/>
      <c r="G672" s="43"/>
      <c r="H672" s="43"/>
      <c r="I672" s="43"/>
      <c r="J672" s="43"/>
      <c r="K672" s="43"/>
      <c r="L672" s="43"/>
      <c r="M672" s="43"/>
      <c r="N672" s="43"/>
      <c r="O672" s="43"/>
      <c r="P672" s="43"/>
      <c r="Q672" s="43"/>
      <c r="R672" s="43"/>
      <c r="S672" s="43"/>
      <c r="T672" s="43"/>
      <c r="U672" s="43"/>
      <c r="V672" s="43"/>
    </row>
    <row r="673" spans="1:22" ht="14">
      <c r="A673" s="43"/>
      <c r="B673" s="43"/>
      <c r="C673" s="43"/>
      <c r="D673" s="43"/>
      <c r="E673" s="43"/>
      <c r="F673" s="43"/>
      <c r="G673" s="43"/>
      <c r="H673" s="43"/>
      <c r="I673" s="43"/>
      <c r="J673" s="43"/>
      <c r="K673" s="43"/>
      <c r="L673" s="43"/>
      <c r="M673" s="43"/>
      <c r="N673" s="43"/>
      <c r="O673" s="43"/>
      <c r="P673" s="43"/>
      <c r="Q673" s="43"/>
      <c r="R673" s="43"/>
      <c r="S673" s="43"/>
      <c r="T673" s="43"/>
      <c r="U673" s="43"/>
      <c r="V673" s="43"/>
    </row>
    <row r="674" spans="1:22" ht="14">
      <c r="A674" s="43"/>
      <c r="B674" s="43"/>
      <c r="C674" s="43"/>
      <c r="D674" s="43"/>
      <c r="E674" s="43"/>
      <c r="F674" s="43"/>
      <c r="G674" s="43"/>
      <c r="H674" s="43"/>
      <c r="I674" s="43"/>
      <c r="J674" s="43"/>
      <c r="K674" s="43"/>
      <c r="L674" s="43"/>
      <c r="M674" s="43"/>
      <c r="N674" s="43"/>
      <c r="O674" s="43"/>
      <c r="P674" s="43"/>
      <c r="Q674" s="43"/>
      <c r="R674" s="43"/>
      <c r="S674" s="43"/>
      <c r="T674" s="43"/>
      <c r="U674" s="43"/>
      <c r="V674" s="43"/>
    </row>
    <row r="675" spans="1:22" ht="14">
      <c r="A675" s="43"/>
      <c r="B675" s="43"/>
      <c r="C675" s="43"/>
      <c r="D675" s="43"/>
      <c r="E675" s="43"/>
      <c r="F675" s="43"/>
      <c r="G675" s="43"/>
      <c r="H675" s="43"/>
      <c r="I675" s="43"/>
      <c r="J675" s="43"/>
      <c r="K675" s="43"/>
      <c r="L675" s="43"/>
      <c r="M675" s="43"/>
      <c r="N675" s="43"/>
      <c r="O675" s="43"/>
      <c r="P675" s="43"/>
      <c r="Q675" s="43"/>
      <c r="R675" s="43"/>
      <c r="S675" s="43"/>
      <c r="T675" s="43"/>
      <c r="U675" s="43"/>
      <c r="V675" s="43"/>
    </row>
    <row r="676" spans="1:22" ht="14">
      <c r="A676" s="43"/>
      <c r="B676" s="43"/>
      <c r="C676" s="43"/>
      <c r="D676" s="43"/>
      <c r="E676" s="43"/>
      <c r="F676" s="43"/>
      <c r="G676" s="43"/>
      <c r="H676" s="43"/>
      <c r="I676" s="43"/>
      <c r="J676" s="43"/>
      <c r="K676" s="43"/>
      <c r="L676" s="43"/>
      <c r="M676" s="43"/>
      <c r="N676" s="43"/>
      <c r="O676" s="43"/>
      <c r="P676" s="43"/>
      <c r="Q676" s="43"/>
      <c r="R676" s="43"/>
      <c r="S676" s="43"/>
      <c r="T676" s="43"/>
      <c r="U676" s="43"/>
      <c r="V676" s="43"/>
    </row>
    <row r="677" spans="1:22" ht="14">
      <c r="A677" s="43"/>
      <c r="B677" s="43"/>
      <c r="C677" s="43"/>
      <c r="D677" s="43"/>
      <c r="E677" s="43"/>
      <c r="F677" s="43"/>
      <c r="G677" s="43"/>
      <c r="H677" s="43"/>
      <c r="I677" s="43"/>
      <c r="J677" s="43"/>
      <c r="K677" s="43"/>
      <c r="L677" s="43"/>
      <c r="M677" s="43"/>
      <c r="N677" s="43"/>
      <c r="O677" s="43"/>
      <c r="P677" s="43"/>
      <c r="Q677" s="43"/>
      <c r="R677" s="43"/>
      <c r="S677" s="43"/>
      <c r="T677" s="43"/>
      <c r="U677" s="43"/>
      <c r="V677" s="43"/>
    </row>
    <row r="678" spans="1:22" ht="14">
      <c r="A678" s="43"/>
      <c r="B678" s="43"/>
      <c r="C678" s="43"/>
      <c r="D678" s="43"/>
      <c r="E678" s="43"/>
      <c r="F678" s="43"/>
      <c r="G678" s="43"/>
      <c r="H678" s="43"/>
      <c r="I678" s="43"/>
      <c r="J678" s="43"/>
      <c r="K678" s="43"/>
      <c r="L678" s="43"/>
      <c r="M678" s="43"/>
      <c r="N678" s="43"/>
      <c r="O678" s="43"/>
      <c r="P678" s="43"/>
      <c r="Q678" s="43"/>
      <c r="R678" s="43"/>
      <c r="S678" s="43"/>
      <c r="T678" s="43"/>
      <c r="U678" s="43"/>
      <c r="V678" s="43"/>
    </row>
    <row r="679" spans="1:22" ht="14">
      <c r="A679" s="43"/>
      <c r="B679" s="43"/>
      <c r="C679" s="43"/>
      <c r="D679" s="43"/>
      <c r="E679" s="43"/>
      <c r="F679" s="43"/>
      <c r="G679" s="43"/>
      <c r="H679" s="43"/>
      <c r="I679" s="43"/>
      <c r="J679" s="43"/>
      <c r="K679" s="43"/>
      <c r="L679" s="43"/>
      <c r="M679" s="43"/>
      <c r="N679" s="43"/>
      <c r="O679" s="43"/>
      <c r="P679" s="43"/>
      <c r="Q679" s="43"/>
      <c r="R679" s="43"/>
      <c r="S679" s="43"/>
      <c r="T679" s="43"/>
      <c r="U679" s="43"/>
      <c r="V679" s="43"/>
    </row>
    <row r="680" spans="1:22" ht="14">
      <c r="A680" s="43"/>
      <c r="B680" s="43"/>
      <c r="C680" s="43"/>
      <c r="D680" s="43"/>
      <c r="E680" s="43"/>
      <c r="F680" s="43"/>
      <c r="G680" s="43"/>
      <c r="H680" s="43"/>
      <c r="I680" s="43"/>
      <c r="J680" s="43"/>
      <c r="K680" s="43"/>
      <c r="L680" s="43"/>
      <c r="M680" s="43"/>
      <c r="N680" s="43"/>
      <c r="O680" s="43"/>
      <c r="P680" s="43"/>
      <c r="Q680" s="43"/>
      <c r="R680" s="43"/>
      <c r="S680" s="43"/>
      <c r="T680" s="43"/>
      <c r="U680" s="43"/>
      <c r="V680" s="43"/>
    </row>
    <row r="681" spans="1:22" ht="14">
      <c r="A681" s="43"/>
      <c r="B681" s="43"/>
      <c r="C681" s="43"/>
      <c r="D681" s="43"/>
      <c r="E681" s="43"/>
      <c r="F681" s="43"/>
      <c r="G681" s="43"/>
      <c r="H681" s="43"/>
      <c r="I681" s="43"/>
      <c r="J681" s="43"/>
      <c r="K681" s="43"/>
      <c r="L681" s="43"/>
      <c r="M681" s="43"/>
      <c r="N681" s="43"/>
      <c r="O681" s="43"/>
      <c r="P681" s="43"/>
      <c r="Q681" s="43"/>
      <c r="R681" s="43"/>
      <c r="S681" s="43"/>
      <c r="T681" s="43"/>
      <c r="U681" s="43"/>
      <c r="V681" s="43"/>
    </row>
    <row r="682" spans="1:22" ht="14">
      <c r="A682" s="43"/>
      <c r="B682" s="43"/>
      <c r="C682" s="43"/>
      <c r="D682" s="43"/>
      <c r="E682" s="43"/>
      <c r="F682" s="43"/>
      <c r="G682" s="43"/>
      <c r="H682" s="43"/>
      <c r="I682" s="43"/>
      <c r="J682" s="43"/>
      <c r="K682" s="43"/>
      <c r="L682" s="43"/>
      <c r="M682" s="43"/>
      <c r="N682" s="43"/>
      <c r="O682" s="43"/>
      <c r="P682" s="43"/>
      <c r="Q682" s="43"/>
      <c r="R682" s="43"/>
      <c r="S682" s="43"/>
      <c r="T682" s="43"/>
      <c r="U682" s="43"/>
      <c r="V682" s="43"/>
    </row>
    <row r="683" spans="1:22" ht="14">
      <c r="A683" s="43"/>
      <c r="B683" s="43"/>
      <c r="C683" s="43"/>
      <c r="D683" s="43"/>
      <c r="E683" s="43"/>
      <c r="F683" s="43"/>
      <c r="G683" s="43"/>
      <c r="H683" s="43"/>
      <c r="I683" s="43"/>
      <c r="J683" s="43"/>
      <c r="K683" s="43"/>
      <c r="L683" s="43"/>
      <c r="M683" s="43"/>
      <c r="N683" s="43"/>
      <c r="O683" s="43"/>
      <c r="P683" s="43"/>
      <c r="Q683" s="43"/>
      <c r="R683" s="43"/>
      <c r="S683" s="43"/>
      <c r="T683" s="43"/>
      <c r="U683" s="43"/>
      <c r="V683" s="43"/>
    </row>
    <row r="684" spans="1:22" ht="14">
      <c r="A684" s="43"/>
      <c r="B684" s="43"/>
      <c r="C684" s="43"/>
      <c r="D684" s="43"/>
      <c r="E684" s="43"/>
      <c r="F684" s="43"/>
      <c r="G684" s="43"/>
      <c r="H684" s="43"/>
      <c r="I684" s="43"/>
      <c r="J684" s="43"/>
      <c r="K684" s="43"/>
      <c r="L684" s="43"/>
      <c r="M684" s="43"/>
      <c r="N684" s="43"/>
      <c r="O684" s="43"/>
      <c r="P684" s="43"/>
      <c r="Q684" s="43"/>
      <c r="R684" s="43"/>
      <c r="S684" s="43"/>
      <c r="T684" s="43"/>
      <c r="U684" s="43"/>
      <c r="V684" s="43"/>
    </row>
    <row r="685" spans="1:22" ht="14">
      <c r="A685" s="43"/>
      <c r="B685" s="43"/>
      <c r="C685" s="43"/>
      <c r="D685" s="43"/>
      <c r="E685" s="43"/>
      <c r="F685" s="43"/>
      <c r="G685" s="43"/>
      <c r="H685" s="43"/>
      <c r="I685" s="43"/>
      <c r="J685" s="43"/>
      <c r="K685" s="43"/>
      <c r="L685" s="43"/>
      <c r="M685" s="43"/>
      <c r="N685" s="43"/>
      <c r="O685" s="43"/>
      <c r="P685" s="43"/>
      <c r="Q685" s="43"/>
      <c r="R685" s="43"/>
      <c r="S685" s="43"/>
      <c r="T685" s="43"/>
      <c r="U685" s="43"/>
      <c r="V685" s="43"/>
    </row>
    <row r="686" spans="1:22" ht="14">
      <c r="A686" s="43"/>
      <c r="B686" s="43"/>
      <c r="C686" s="43"/>
      <c r="D686" s="43"/>
      <c r="E686" s="43"/>
      <c r="F686" s="43"/>
      <c r="G686" s="43"/>
      <c r="H686" s="43"/>
      <c r="I686" s="43"/>
      <c r="J686" s="43"/>
      <c r="K686" s="43"/>
      <c r="L686" s="43"/>
      <c r="M686" s="43"/>
      <c r="N686" s="43"/>
      <c r="O686" s="43"/>
      <c r="P686" s="43"/>
      <c r="Q686" s="43"/>
      <c r="R686" s="43"/>
      <c r="S686" s="43"/>
      <c r="T686" s="43"/>
      <c r="U686" s="43"/>
      <c r="V686" s="43"/>
    </row>
    <row r="687" spans="1:22" ht="14">
      <c r="A687" s="43"/>
      <c r="B687" s="43"/>
      <c r="C687" s="43"/>
      <c r="D687" s="43"/>
      <c r="E687" s="43"/>
      <c r="F687" s="43"/>
      <c r="G687" s="43"/>
      <c r="H687" s="43"/>
      <c r="I687" s="43"/>
      <c r="J687" s="43"/>
      <c r="K687" s="43"/>
      <c r="L687" s="43"/>
      <c r="M687" s="43"/>
      <c r="N687" s="43"/>
      <c r="O687" s="43"/>
      <c r="P687" s="43"/>
      <c r="Q687" s="43"/>
      <c r="R687" s="43"/>
      <c r="S687" s="43"/>
      <c r="T687" s="43"/>
      <c r="U687" s="43"/>
      <c r="V687" s="43"/>
    </row>
    <row r="688" spans="1:22" ht="14">
      <c r="A688" s="43"/>
      <c r="B688" s="43"/>
      <c r="C688" s="43"/>
      <c r="D688" s="43"/>
      <c r="E688" s="43"/>
      <c r="F688" s="43"/>
      <c r="G688" s="43"/>
      <c r="H688" s="43"/>
      <c r="I688" s="43"/>
      <c r="J688" s="43"/>
      <c r="K688" s="43"/>
      <c r="L688" s="43"/>
      <c r="M688" s="43"/>
      <c r="N688" s="43"/>
      <c r="O688" s="43"/>
      <c r="P688" s="43"/>
      <c r="Q688" s="43"/>
      <c r="R688" s="43"/>
      <c r="S688" s="43"/>
      <c r="T688" s="43"/>
      <c r="U688" s="43"/>
      <c r="V688" s="43"/>
    </row>
    <row r="689" spans="1:22" ht="14">
      <c r="A689" s="43"/>
      <c r="B689" s="43"/>
      <c r="C689" s="43"/>
      <c r="D689" s="43"/>
      <c r="E689" s="43"/>
      <c r="F689" s="43"/>
      <c r="G689" s="43"/>
      <c r="H689" s="43"/>
      <c r="I689" s="43"/>
      <c r="J689" s="43"/>
      <c r="K689" s="43"/>
      <c r="L689" s="43"/>
      <c r="M689" s="43"/>
      <c r="N689" s="43"/>
      <c r="O689" s="43"/>
      <c r="P689" s="43"/>
      <c r="Q689" s="43"/>
      <c r="R689" s="43"/>
      <c r="S689" s="43"/>
      <c r="T689" s="43"/>
      <c r="U689" s="43"/>
      <c r="V689" s="43"/>
    </row>
    <row r="690" spans="1:22" ht="14">
      <c r="A690" s="43"/>
      <c r="B690" s="43"/>
      <c r="C690" s="43"/>
      <c r="D690" s="43"/>
      <c r="E690" s="43"/>
      <c r="F690" s="43"/>
      <c r="G690" s="43"/>
      <c r="H690" s="43"/>
      <c r="I690" s="43"/>
      <c r="J690" s="43"/>
      <c r="K690" s="43"/>
      <c r="L690" s="43"/>
      <c r="M690" s="43"/>
      <c r="N690" s="43"/>
      <c r="O690" s="43"/>
      <c r="P690" s="43"/>
      <c r="Q690" s="43"/>
      <c r="R690" s="43"/>
      <c r="S690" s="43"/>
      <c r="T690" s="43"/>
      <c r="U690" s="43"/>
      <c r="V690" s="43"/>
    </row>
    <row r="691" spans="1:22" ht="14">
      <c r="A691" s="43"/>
      <c r="B691" s="43"/>
      <c r="C691" s="43"/>
      <c r="D691" s="43"/>
      <c r="E691" s="43"/>
      <c r="F691" s="43"/>
      <c r="G691" s="43"/>
      <c r="H691" s="43"/>
      <c r="I691" s="43"/>
      <c r="J691" s="43"/>
      <c r="K691" s="43"/>
      <c r="L691" s="43"/>
      <c r="M691" s="43"/>
      <c r="N691" s="43"/>
      <c r="O691" s="43"/>
      <c r="P691" s="43"/>
      <c r="Q691" s="43"/>
      <c r="R691" s="43"/>
      <c r="S691" s="43"/>
      <c r="T691" s="43"/>
      <c r="U691" s="43"/>
      <c r="V691" s="43"/>
    </row>
    <row r="692" spans="1:22" ht="14">
      <c r="A692" s="43"/>
      <c r="B692" s="43"/>
      <c r="C692" s="43"/>
      <c r="D692" s="43"/>
      <c r="E692" s="43"/>
      <c r="F692" s="43"/>
      <c r="G692" s="43"/>
      <c r="H692" s="43"/>
      <c r="I692" s="43"/>
      <c r="J692" s="43"/>
      <c r="K692" s="43"/>
      <c r="L692" s="43"/>
      <c r="M692" s="43"/>
      <c r="N692" s="43"/>
      <c r="O692" s="43"/>
      <c r="P692" s="43"/>
      <c r="Q692" s="43"/>
      <c r="R692" s="43"/>
      <c r="S692" s="43"/>
      <c r="T692" s="43"/>
      <c r="U692" s="43"/>
      <c r="V692" s="43"/>
    </row>
    <row r="693" spans="1:22" ht="14">
      <c r="A693" s="43"/>
      <c r="B693" s="43"/>
      <c r="C693" s="43"/>
      <c r="D693" s="43"/>
      <c r="E693" s="43"/>
      <c r="F693" s="43"/>
      <c r="G693" s="43"/>
      <c r="H693" s="43"/>
      <c r="I693" s="43"/>
      <c r="J693" s="43"/>
      <c r="K693" s="43"/>
      <c r="L693" s="43"/>
      <c r="M693" s="43"/>
      <c r="N693" s="43"/>
      <c r="O693" s="43"/>
      <c r="P693" s="43"/>
      <c r="Q693" s="43"/>
      <c r="R693" s="43"/>
      <c r="S693" s="43"/>
      <c r="T693" s="43"/>
      <c r="U693" s="43"/>
      <c r="V693" s="43"/>
    </row>
    <row r="694" spans="1:22" ht="14">
      <c r="A694" s="43"/>
      <c r="B694" s="43"/>
      <c r="C694" s="43"/>
      <c r="D694" s="43"/>
      <c r="E694" s="43"/>
      <c r="F694" s="43"/>
      <c r="G694" s="43"/>
      <c r="H694" s="43"/>
      <c r="I694" s="43"/>
      <c r="J694" s="43"/>
      <c r="K694" s="43"/>
      <c r="L694" s="43"/>
      <c r="M694" s="43"/>
      <c r="N694" s="43"/>
      <c r="O694" s="43"/>
      <c r="P694" s="43"/>
      <c r="Q694" s="43"/>
      <c r="R694" s="43"/>
      <c r="S694" s="43"/>
      <c r="T694" s="43"/>
      <c r="U694" s="43"/>
      <c r="V694" s="43"/>
    </row>
    <row r="695" spans="1:22" ht="14">
      <c r="A695" s="43"/>
      <c r="B695" s="43"/>
      <c r="C695" s="43"/>
      <c r="D695" s="43"/>
      <c r="E695" s="43"/>
      <c r="F695" s="43"/>
      <c r="G695" s="43"/>
      <c r="H695" s="43"/>
      <c r="I695" s="43"/>
      <c r="J695" s="43"/>
      <c r="K695" s="43"/>
      <c r="L695" s="43"/>
      <c r="M695" s="43"/>
      <c r="N695" s="43"/>
      <c r="O695" s="43"/>
      <c r="P695" s="43"/>
      <c r="Q695" s="43"/>
      <c r="R695" s="43"/>
      <c r="S695" s="43"/>
      <c r="T695" s="43"/>
      <c r="U695" s="43"/>
      <c r="V695" s="43"/>
    </row>
    <row r="696" spans="1:22" ht="14">
      <c r="A696" s="43"/>
      <c r="B696" s="43"/>
      <c r="C696" s="43"/>
      <c r="D696" s="43"/>
      <c r="E696" s="43"/>
      <c r="F696" s="43"/>
      <c r="G696" s="43"/>
      <c r="H696" s="43"/>
      <c r="I696" s="43"/>
      <c r="J696" s="43"/>
      <c r="K696" s="43"/>
      <c r="L696" s="43"/>
      <c r="M696" s="43"/>
      <c r="N696" s="43"/>
      <c r="O696" s="43"/>
      <c r="P696" s="43"/>
      <c r="Q696" s="43"/>
      <c r="R696" s="43"/>
      <c r="S696" s="43"/>
      <c r="T696" s="43"/>
      <c r="U696" s="43"/>
      <c r="V696" s="43"/>
    </row>
    <row r="697" spans="1:22" ht="14">
      <c r="A697" s="43"/>
      <c r="B697" s="43"/>
      <c r="C697" s="43"/>
      <c r="D697" s="43"/>
      <c r="E697" s="43"/>
      <c r="F697" s="43"/>
      <c r="G697" s="43"/>
      <c r="H697" s="43"/>
      <c r="I697" s="43"/>
      <c r="J697" s="43"/>
      <c r="K697" s="43"/>
      <c r="L697" s="43"/>
      <c r="M697" s="43"/>
      <c r="N697" s="43"/>
      <c r="O697" s="43"/>
      <c r="P697" s="43"/>
      <c r="Q697" s="43"/>
      <c r="R697" s="43"/>
      <c r="S697" s="43"/>
      <c r="T697" s="43"/>
      <c r="U697" s="43"/>
      <c r="V697" s="43"/>
    </row>
    <row r="698" spans="1:22" ht="14">
      <c r="A698" s="43"/>
      <c r="B698" s="43"/>
      <c r="C698" s="43"/>
      <c r="D698" s="43"/>
      <c r="E698" s="43"/>
      <c r="F698" s="43"/>
      <c r="G698" s="43"/>
      <c r="H698" s="43"/>
      <c r="I698" s="43"/>
      <c r="J698" s="43"/>
      <c r="K698" s="43"/>
      <c r="L698" s="43"/>
      <c r="M698" s="43"/>
      <c r="N698" s="43"/>
      <c r="O698" s="43"/>
      <c r="P698" s="43"/>
      <c r="Q698" s="43"/>
      <c r="R698" s="43"/>
      <c r="S698" s="43"/>
      <c r="T698" s="43"/>
      <c r="U698" s="43"/>
      <c r="V698" s="43"/>
    </row>
    <row r="699" spans="1:22" ht="14">
      <c r="A699" s="43"/>
      <c r="B699" s="43"/>
      <c r="C699" s="43"/>
      <c r="D699" s="43"/>
      <c r="E699" s="43"/>
      <c r="F699" s="43"/>
      <c r="G699" s="43"/>
      <c r="H699" s="43"/>
      <c r="I699" s="43"/>
      <c r="J699" s="43"/>
      <c r="K699" s="43"/>
      <c r="L699" s="43"/>
      <c r="M699" s="43"/>
      <c r="N699" s="43"/>
      <c r="O699" s="43"/>
      <c r="P699" s="43"/>
      <c r="Q699" s="43"/>
      <c r="R699" s="43"/>
      <c r="S699" s="43"/>
      <c r="T699" s="43"/>
      <c r="U699" s="43"/>
      <c r="V699" s="43"/>
    </row>
    <row r="700" spans="1:22" ht="14">
      <c r="A700" s="43"/>
      <c r="B700" s="43"/>
      <c r="C700" s="43"/>
      <c r="D700" s="43"/>
      <c r="E700" s="43"/>
      <c r="F700" s="43"/>
      <c r="G700" s="43"/>
      <c r="H700" s="43"/>
      <c r="I700" s="43"/>
      <c r="J700" s="43"/>
      <c r="K700" s="43"/>
      <c r="L700" s="43"/>
      <c r="M700" s="43"/>
      <c r="N700" s="43"/>
      <c r="O700" s="43"/>
      <c r="P700" s="43"/>
      <c r="Q700" s="43"/>
      <c r="R700" s="43"/>
      <c r="S700" s="43"/>
      <c r="T700" s="43"/>
      <c r="U700" s="43"/>
      <c r="V700" s="43"/>
    </row>
    <row r="701" spans="1:22" ht="14">
      <c r="A701" s="43"/>
      <c r="B701" s="43"/>
      <c r="C701" s="43"/>
      <c r="D701" s="43"/>
      <c r="E701" s="43"/>
      <c r="F701" s="43"/>
      <c r="G701" s="43"/>
      <c r="H701" s="43"/>
      <c r="I701" s="43"/>
      <c r="J701" s="43"/>
      <c r="K701" s="43"/>
      <c r="L701" s="43"/>
      <c r="M701" s="43"/>
      <c r="N701" s="43"/>
      <c r="O701" s="43"/>
      <c r="P701" s="43"/>
      <c r="Q701" s="43"/>
      <c r="R701" s="43"/>
      <c r="S701" s="43"/>
      <c r="T701" s="43"/>
      <c r="U701" s="43"/>
      <c r="V701" s="43"/>
    </row>
    <row r="702" spans="1:22" ht="14">
      <c r="A702" s="43"/>
      <c r="B702" s="43"/>
      <c r="C702" s="43"/>
      <c r="D702" s="43"/>
      <c r="E702" s="43"/>
      <c r="F702" s="43"/>
      <c r="G702" s="43"/>
      <c r="H702" s="43"/>
      <c r="I702" s="43"/>
      <c r="J702" s="43"/>
      <c r="K702" s="43"/>
      <c r="L702" s="43"/>
      <c r="M702" s="43"/>
      <c r="N702" s="43"/>
      <c r="O702" s="43"/>
      <c r="P702" s="43"/>
      <c r="Q702" s="43"/>
      <c r="R702" s="43"/>
      <c r="S702" s="43"/>
      <c r="T702" s="43"/>
      <c r="U702" s="43"/>
      <c r="V702" s="43"/>
    </row>
    <row r="703" spans="1:22" ht="14">
      <c r="A703" s="43"/>
      <c r="B703" s="43"/>
      <c r="C703" s="43"/>
      <c r="D703" s="43"/>
      <c r="E703" s="43"/>
      <c r="F703" s="43"/>
      <c r="G703" s="43"/>
      <c r="H703" s="43"/>
      <c r="I703" s="43"/>
      <c r="J703" s="43"/>
      <c r="K703" s="43"/>
      <c r="L703" s="43"/>
      <c r="M703" s="43"/>
      <c r="N703" s="43"/>
      <c r="O703" s="43"/>
      <c r="P703" s="43"/>
      <c r="Q703" s="43"/>
      <c r="R703" s="43"/>
      <c r="S703" s="43"/>
      <c r="T703" s="43"/>
      <c r="U703" s="43"/>
      <c r="V703" s="43"/>
    </row>
    <row r="704" spans="1:22" ht="14">
      <c r="A704" s="43"/>
      <c r="B704" s="43"/>
      <c r="C704" s="43"/>
      <c r="D704" s="43"/>
      <c r="E704" s="43"/>
      <c r="F704" s="43"/>
      <c r="G704" s="43"/>
      <c r="H704" s="43"/>
      <c r="I704" s="43"/>
      <c r="J704" s="43"/>
      <c r="K704" s="43"/>
      <c r="L704" s="43"/>
      <c r="M704" s="43"/>
      <c r="N704" s="43"/>
      <c r="O704" s="43"/>
      <c r="P704" s="43"/>
      <c r="Q704" s="43"/>
      <c r="R704" s="43"/>
      <c r="S704" s="43"/>
      <c r="T704" s="43"/>
      <c r="U704" s="43"/>
      <c r="V704" s="43"/>
    </row>
    <row r="705" spans="1:22" ht="14">
      <c r="A705" s="43"/>
      <c r="B705" s="43"/>
      <c r="C705" s="43"/>
      <c r="D705" s="43"/>
      <c r="E705" s="43"/>
      <c r="F705" s="43"/>
      <c r="G705" s="43"/>
      <c r="H705" s="43"/>
      <c r="I705" s="43"/>
      <c r="J705" s="43"/>
      <c r="K705" s="43"/>
      <c r="L705" s="43"/>
      <c r="M705" s="43"/>
      <c r="N705" s="43"/>
      <c r="O705" s="43"/>
      <c r="P705" s="43"/>
      <c r="Q705" s="43"/>
      <c r="R705" s="43"/>
      <c r="S705" s="43"/>
      <c r="T705" s="43"/>
      <c r="U705" s="43"/>
      <c r="V705" s="43"/>
    </row>
    <row r="706" spans="1:22" ht="14">
      <c r="A706" s="43"/>
      <c r="B706" s="43"/>
      <c r="C706" s="43"/>
      <c r="D706" s="43"/>
      <c r="E706" s="43"/>
      <c r="F706" s="43"/>
      <c r="G706" s="43"/>
      <c r="H706" s="43"/>
      <c r="I706" s="43"/>
      <c r="J706" s="43"/>
      <c r="K706" s="43"/>
      <c r="L706" s="43"/>
      <c r="M706" s="43"/>
      <c r="N706" s="43"/>
      <c r="O706" s="43"/>
      <c r="P706" s="43"/>
      <c r="Q706" s="43"/>
      <c r="R706" s="43"/>
      <c r="S706" s="43"/>
      <c r="T706" s="43"/>
      <c r="U706" s="43"/>
      <c r="V706" s="43"/>
    </row>
    <row r="707" spans="1:22" ht="14">
      <c r="A707" s="43"/>
      <c r="B707" s="43"/>
      <c r="C707" s="43"/>
      <c r="D707" s="43"/>
      <c r="E707" s="43"/>
      <c r="F707" s="43"/>
      <c r="G707" s="43"/>
      <c r="H707" s="43"/>
      <c r="I707" s="43"/>
      <c r="J707" s="43"/>
      <c r="K707" s="43"/>
      <c r="L707" s="43"/>
      <c r="M707" s="43"/>
      <c r="N707" s="43"/>
      <c r="O707" s="43"/>
      <c r="P707" s="43"/>
      <c r="Q707" s="43"/>
      <c r="R707" s="43"/>
      <c r="S707" s="43"/>
      <c r="T707" s="43"/>
      <c r="U707" s="43"/>
      <c r="V707" s="43"/>
    </row>
    <row r="708" spans="1:22" ht="14">
      <c r="A708" s="43"/>
      <c r="B708" s="43"/>
      <c r="C708" s="43"/>
      <c r="D708" s="43"/>
      <c r="E708" s="43"/>
      <c r="F708" s="43"/>
      <c r="G708" s="43"/>
      <c r="H708" s="43"/>
      <c r="I708" s="43"/>
      <c r="J708" s="43"/>
      <c r="K708" s="43"/>
      <c r="L708" s="43"/>
      <c r="M708" s="43"/>
      <c r="N708" s="43"/>
      <c r="O708" s="43"/>
      <c r="P708" s="43"/>
      <c r="Q708" s="43"/>
      <c r="R708" s="43"/>
      <c r="S708" s="43"/>
      <c r="T708" s="43"/>
      <c r="U708" s="43"/>
      <c r="V708" s="43"/>
    </row>
    <row r="709" spans="1:22" ht="14">
      <c r="A709" s="43"/>
      <c r="B709" s="43"/>
      <c r="C709" s="43"/>
      <c r="D709" s="43"/>
      <c r="E709" s="43"/>
      <c r="F709" s="43"/>
      <c r="G709" s="43"/>
      <c r="H709" s="43"/>
      <c r="I709" s="43"/>
      <c r="J709" s="43"/>
      <c r="K709" s="43"/>
      <c r="L709" s="43"/>
      <c r="M709" s="43"/>
      <c r="N709" s="43"/>
      <c r="O709" s="43"/>
      <c r="P709" s="43"/>
      <c r="Q709" s="43"/>
      <c r="R709" s="43"/>
      <c r="S709" s="43"/>
      <c r="T709" s="43"/>
      <c r="U709" s="43"/>
      <c r="V709" s="43"/>
    </row>
    <row r="710" spans="1:22" ht="14">
      <c r="A710" s="43"/>
      <c r="B710" s="43"/>
      <c r="C710" s="43"/>
      <c r="D710" s="43"/>
      <c r="E710" s="43"/>
      <c r="F710" s="43"/>
      <c r="G710" s="43"/>
      <c r="H710" s="43"/>
      <c r="I710" s="43"/>
      <c r="J710" s="43"/>
      <c r="K710" s="43"/>
      <c r="L710" s="43"/>
      <c r="M710" s="43"/>
      <c r="N710" s="43"/>
      <c r="O710" s="43"/>
      <c r="P710" s="43"/>
      <c r="Q710" s="43"/>
      <c r="R710" s="43"/>
      <c r="S710" s="43"/>
      <c r="T710" s="43"/>
      <c r="U710" s="43"/>
      <c r="V710" s="43"/>
    </row>
    <row r="711" spans="1:22" ht="14">
      <c r="A711" s="43"/>
      <c r="B711" s="43"/>
      <c r="C711" s="43"/>
      <c r="D711" s="43"/>
      <c r="E711" s="43"/>
      <c r="F711" s="43"/>
      <c r="G711" s="43"/>
      <c r="H711" s="43"/>
      <c r="I711" s="43"/>
      <c r="J711" s="43"/>
      <c r="K711" s="43"/>
      <c r="L711" s="43"/>
      <c r="M711" s="43"/>
      <c r="N711" s="43"/>
      <c r="O711" s="43"/>
      <c r="P711" s="43"/>
      <c r="Q711" s="43"/>
      <c r="R711" s="43"/>
      <c r="S711" s="43"/>
      <c r="T711" s="43"/>
      <c r="U711" s="43"/>
      <c r="V711" s="43"/>
    </row>
    <row r="712" spans="1:22" ht="14">
      <c r="A712" s="43"/>
      <c r="B712" s="43"/>
      <c r="C712" s="43"/>
      <c r="D712" s="43"/>
      <c r="E712" s="43"/>
      <c r="F712" s="43"/>
      <c r="G712" s="43"/>
      <c r="H712" s="43"/>
      <c r="I712" s="43"/>
      <c r="J712" s="43"/>
      <c r="K712" s="43"/>
      <c r="L712" s="43"/>
      <c r="M712" s="43"/>
      <c r="N712" s="43"/>
      <c r="O712" s="43"/>
      <c r="P712" s="43"/>
      <c r="Q712" s="43"/>
      <c r="R712" s="43"/>
      <c r="S712" s="43"/>
      <c r="T712" s="43"/>
      <c r="U712" s="43"/>
      <c r="V712" s="43"/>
    </row>
    <row r="713" spans="1:22" ht="14">
      <c r="A713" s="43"/>
      <c r="B713" s="43"/>
      <c r="C713" s="43"/>
      <c r="D713" s="43"/>
      <c r="E713" s="43"/>
      <c r="F713" s="43"/>
      <c r="G713" s="43"/>
      <c r="H713" s="43"/>
      <c r="I713" s="43"/>
      <c r="J713" s="43"/>
      <c r="K713" s="43"/>
      <c r="L713" s="43"/>
      <c r="M713" s="43"/>
      <c r="N713" s="43"/>
      <c r="O713" s="43"/>
      <c r="P713" s="43"/>
      <c r="Q713" s="43"/>
      <c r="R713" s="43"/>
      <c r="S713" s="43"/>
      <c r="T713" s="43"/>
      <c r="U713" s="43"/>
      <c r="V713" s="43"/>
    </row>
    <row r="714" spans="1:22" ht="14">
      <c r="A714" s="43"/>
      <c r="B714" s="43"/>
      <c r="C714" s="43"/>
      <c r="D714" s="43"/>
      <c r="E714" s="43"/>
      <c r="F714" s="43"/>
      <c r="G714" s="43"/>
      <c r="H714" s="43"/>
      <c r="I714" s="43"/>
      <c r="J714" s="43"/>
      <c r="K714" s="43"/>
      <c r="L714" s="43"/>
      <c r="M714" s="43"/>
      <c r="N714" s="43"/>
      <c r="O714" s="43"/>
      <c r="P714" s="43"/>
      <c r="Q714" s="43"/>
      <c r="R714" s="43"/>
      <c r="S714" s="43"/>
      <c r="T714" s="43"/>
      <c r="U714" s="43"/>
      <c r="V714" s="43"/>
    </row>
    <row r="715" spans="1:22" ht="14">
      <c r="A715" s="43"/>
      <c r="B715" s="43"/>
      <c r="C715" s="43"/>
      <c r="D715" s="43"/>
      <c r="E715" s="43"/>
      <c r="F715" s="43"/>
      <c r="G715" s="43"/>
      <c r="H715" s="43"/>
      <c r="I715" s="43"/>
      <c r="J715" s="43"/>
      <c r="K715" s="43"/>
      <c r="L715" s="43"/>
      <c r="M715" s="43"/>
      <c r="N715" s="43"/>
      <c r="O715" s="43"/>
      <c r="P715" s="43"/>
      <c r="Q715" s="43"/>
      <c r="R715" s="43"/>
      <c r="S715" s="43"/>
      <c r="T715" s="43"/>
      <c r="U715" s="43"/>
      <c r="V715" s="43"/>
    </row>
    <row r="716" spans="1:22" ht="14">
      <c r="A716" s="43"/>
      <c r="B716" s="43"/>
      <c r="C716" s="43"/>
      <c r="D716" s="43"/>
      <c r="E716" s="43"/>
      <c r="F716" s="43"/>
      <c r="G716" s="43"/>
      <c r="H716" s="43"/>
      <c r="I716" s="43"/>
      <c r="J716" s="43"/>
      <c r="K716" s="43"/>
      <c r="L716" s="43"/>
      <c r="M716" s="43"/>
      <c r="N716" s="43"/>
      <c r="O716" s="43"/>
      <c r="P716" s="43"/>
      <c r="Q716" s="43"/>
      <c r="R716" s="43"/>
      <c r="S716" s="43"/>
      <c r="T716" s="43"/>
      <c r="U716" s="43"/>
      <c r="V716" s="43"/>
    </row>
    <row r="717" spans="1:22" ht="14">
      <c r="A717" s="43"/>
      <c r="B717" s="43"/>
      <c r="C717" s="43"/>
      <c r="D717" s="43"/>
      <c r="E717" s="43"/>
      <c r="F717" s="43"/>
      <c r="G717" s="43"/>
      <c r="H717" s="43"/>
      <c r="I717" s="43"/>
      <c r="J717" s="43"/>
      <c r="K717" s="43"/>
      <c r="L717" s="43"/>
      <c r="M717" s="43"/>
      <c r="N717" s="43"/>
      <c r="O717" s="43"/>
      <c r="P717" s="43"/>
      <c r="Q717" s="43"/>
      <c r="R717" s="43"/>
      <c r="S717" s="43"/>
      <c r="T717" s="43"/>
      <c r="U717" s="43"/>
      <c r="V717" s="43"/>
    </row>
    <row r="718" spans="1:22" ht="14">
      <c r="A718" s="43"/>
      <c r="B718" s="43"/>
      <c r="C718" s="43"/>
      <c r="D718" s="43"/>
      <c r="E718" s="43"/>
      <c r="F718" s="43"/>
      <c r="G718" s="43"/>
      <c r="H718" s="43"/>
      <c r="I718" s="43"/>
      <c r="J718" s="43"/>
      <c r="K718" s="43"/>
      <c r="L718" s="43"/>
      <c r="M718" s="43"/>
      <c r="N718" s="43"/>
      <c r="O718" s="43"/>
      <c r="P718" s="43"/>
      <c r="Q718" s="43"/>
      <c r="R718" s="43"/>
      <c r="S718" s="43"/>
      <c r="T718" s="43"/>
      <c r="U718" s="43"/>
      <c r="V718" s="43"/>
    </row>
    <row r="719" spans="1:22" ht="14">
      <c r="A719" s="43"/>
      <c r="B719" s="43"/>
      <c r="C719" s="43"/>
      <c r="D719" s="43"/>
      <c r="E719" s="43"/>
      <c r="F719" s="43"/>
      <c r="G719" s="43"/>
      <c r="H719" s="43"/>
      <c r="I719" s="43"/>
      <c r="J719" s="43"/>
      <c r="K719" s="43"/>
      <c r="L719" s="43"/>
      <c r="M719" s="43"/>
      <c r="N719" s="43"/>
      <c r="O719" s="43"/>
      <c r="P719" s="43"/>
      <c r="Q719" s="43"/>
      <c r="R719" s="43"/>
      <c r="S719" s="43"/>
      <c r="T719" s="43"/>
      <c r="U719" s="43"/>
      <c r="V719" s="43"/>
    </row>
    <row r="720" spans="1:22" ht="14">
      <c r="A720" s="43"/>
      <c r="B720" s="43"/>
      <c r="C720" s="43"/>
      <c r="D720" s="43"/>
      <c r="E720" s="43"/>
      <c r="F720" s="43"/>
      <c r="G720" s="43"/>
      <c r="H720" s="43"/>
      <c r="I720" s="43"/>
      <c r="J720" s="43"/>
      <c r="K720" s="43"/>
      <c r="L720" s="43"/>
      <c r="M720" s="43"/>
      <c r="N720" s="43"/>
      <c r="O720" s="43"/>
      <c r="P720" s="43"/>
      <c r="Q720" s="43"/>
      <c r="R720" s="43"/>
      <c r="S720" s="43"/>
      <c r="T720" s="43"/>
      <c r="U720" s="43"/>
      <c r="V720" s="43"/>
    </row>
    <row r="721" spans="1:22" ht="14">
      <c r="A721" s="43"/>
      <c r="B721" s="43"/>
      <c r="C721" s="43"/>
      <c r="D721" s="43"/>
      <c r="E721" s="43"/>
      <c r="F721" s="43"/>
      <c r="G721" s="43"/>
      <c r="H721" s="43"/>
      <c r="I721" s="43"/>
      <c r="J721" s="43"/>
      <c r="K721" s="43"/>
      <c r="L721" s="43"/>
      <c r="M721" s="43"/>
      <c r="N721" s="43"/>
      <c r="O721" s="43"/>
      <c r="P721" s="43"/>
      <c r="Q721" s="43"/>
      <c r="R721" s="43"/>
      <c r="S721" s="43"/>
      <c r="T721" s="43"/>
      <c r="U721" s="43"/>
      <c r="V721" s="43"/>
    </row>
    <row r="722" spans="1:22" ht="14">
      <c r="A722" s="43"/>
      <c r="B722" s="43"/>
      <c r="C722" s="43"/>
      <c r="D722" s="43"/>
      <c r="E722" s="43"/>
      <c r="F722" s="43"/>
      <c r="G722" s="43"/>
      <c r="H722" s="43"/>
      <c r="I722" s="43"/>
      <c r="J722" s="43"/>
      <c r="K722" s="43"/>
      <c r="L722" s="43"/>
      <c r="M722" s="43"/>
      <c r="N722" s="43"/>
      <c r="O722" s="43"/>
      <c r="P722" s="43"/>
      <c r="Q722" s="43"/>
      <c r="R722" s="43"/>
      <c r="S722" s="43"/>
      <c r="T722" s="43"/>
      <c r="U722" s="43"/>
      <c r="V722" s="43"/>
    </row>
    <row r="723" spans="1:22" ht="14">
      <c r="A723" s="43"/>
      <c r="B723" s="43"/>
      <c r="C723" s="43"/>
      <c r="D723" s="43"/>
      <c r="E723" s="43"/>
      <c r="F723" s="43"/>
      <c r="G723" s="43"/>
      <c r="H723" s="43"/>
      <c r="I723" s="43"/>
      <c r="J723" s="43"/>
      <c r="K723" s="43"/>
      <c r="L723" s="43"/>
      <c r="M723" s="43"/>
      <c r="N723" s="43"/>
      <c r="O723" s="43"/>
      <c r="P723" s="43"/>
      <c r="Q723" s="43"/>
      <c r="R723" s="43"/>
      <c r="S723" s="43"/>
      <c r="T723" s="43"/>
      <c r="U723" s="43"/>
      <c r="V723" s="43"/>
    </row>
    <row r="724" spans="1:22" ht="14">
      <c r="A724" s="43"/>
      <c r="B724" s="43"/>
      <c r="C724" s="43"/>
      <c r="D724" s="43"/>
      <c r="E724" s="43"/>
      <c r="F724" s="43"/>
      <c r="G724" s="43"/>
      <c r="H724" s="43"/>
      <c r="I724" s="43"/>
      <c r="J724" s="43"/>
      <c r="K724" s="43"/>
      <c r="L724" s="43"/>
      <c r="M724" s="43"/>
      <c r="N724" s="43"/>
      <c r="O724" s="43"/>
      <c r="P724" s="43"/>
      <c r="Q724" s="43"/>
      <c r="R724" s="43"/>
      <c r="S724" s="43"/>
      <c r="T724" s="43"/>
      <c r="U724" s="43"/>
      <c r="V724" s="43"/>
    </row>
    <row r="725" spans="1:22" ht="14">
      <c r="A725" s="43"/>
      <c r="B725" s="43"/>
      <c r="C725" s="43"/>
      <c r="D725" s="43"/>
      <c r="E725" s="43"/>
      <c r="F725" s="43"/>
      <c r="G725" s="43"/>
      <c r="H725" s="43"/>
      <c r="I725" s="43"/>
      <c r="J725" s="43"/>
      <c r="K725" s="43"/>
      <c r="L725" s="43"/>
      <c r="M725" s="43"/>
      <c r="N725" s="43"/>
      <c r="O725" s="43"/>
      <c r="P725" s="43"/>
      <c r="Q725" s="43"/>
      <c r="R725" s="43"/>
      <c r="S725" s="43"/>
      <c r="T725" s="43"/>
      <c r="U725" s="43"/>
      <c r="V725" s="43"/>
    </row>
    <row r="726" spans="1:22" ht="14">
      <c r="A726" s="43"/>
      <c r="B726" s="43"/>
      <c r="C726" s="43"/>
      <c r="D726" s="43"/>
      <c r="E726" s="43"/>
      <c r="F726" s="43"/>
      <c r="G726" s="43"/>
      <c r="H726" s="43"/>
      <c r="I726" s="43"/>
      <c r="J726" s="43"/>
      <c r="K726" s="43"/>
      <c r="L726" s="43"/>
      <c r="M726" s="43"/>
      <c r="N726" s="43"/>
      <c r="O726" s="43"/>
      <c r="P726" s="43"/>
      <c r="Q726" s="43"/>
      <c r="R726" s="43"/>
      <c r="S726" s="43"/>
      <c r="T726" s="43"/>
      <c r="U726" s="43"/>
      <c r="V726" s="43"/>
    </row>
    <row r="727" spans="1:22" ht="14">
      <c r="A727" s="43"/>
      <c r="B727" s="43"/>
      <c r="C727" s="43"/>
      <c r="D727" s="43"/>
      <c r="E727" s="43"/>
      <c r="F727" s="43"/>
      <c r="G727" s="43"/>
      <c r="H727" s="43"/>
      <c r="I727" s="43"/>
      <c r="J727" s="43"/>
      <c r="K727" s="43"/>
      <c r="L727" s="43"/>
      <c r="M727" s="43"/>
      <c r="N727" s="43"/>
      <c r="O727" s="43"/>
      <c r="P727" s="43"/>
      <c r="Q727" s="43"/>
      <c r="R727" s="43"/>
      <c r="S727" s="43"/>
      <c r="T727" s="43"/>
      <c r="U727" s="43"/>
      <c r="V727" s="43"/>
    </row>
    <row r="728" spans="1:22" ht="14">
      <c r="A728" s="43"/>
      <c r="B728" s="43"/>
      <c r="C728" s="43"/>
      <c r="D728" s="43"/>
      <c r="E728" s="43"/>
      <c r="F728" s="43"/>
      <c r="G728" s="43"/>
      <c r="H728" s="43"/>
      <c r="I728" s="43"/>
      <c r="J728" s="43"/>
      <c r="K728" s="43"/>
      <c r="L728" s="43"/>
      <c r="M728" s="43"/>
      <c r="N728" s="43"/>
      <c r="O728" s="43"/>
      <c r="P728" s="43"/>
      <c r="Q728" s="43"/>
      <c r="R728" s="43"/>
      <c r="S728" s="43"/>
      <c r="T728" s="43"/>
      <c r="U728" s="43"/>
      <c r="V728" s="43"/>
    </row>
    <row r="729" spans="1:22" ht="14">
      <c r="A729" s="43"/>
      <c r="B729" s="43"/>
      <c r="C729" s="43"/>
      <c r="D729" s="43"/>
      <c r="E729" s="43"/>
      <c r="F729" s="43"/>
      <c r="G729" s="43"/>
      <c r="H729" s="43"/>
      <c r="I729" s="43"/>
      <c r="J729" s="43"/>
      <c r="K729" s="43"/>
      <c r="L729" s="43"/>
      <c r="M729" s="43"/>
      <c r="N729" s="43"/>
      <c r="O729" s="43"/>
      <c r="P729" s="43"/>
      <c r="Q729" s="43"/>
      <c r="R729" s="43"/>
      <c r="S729" s="43"/>
      <c r="T729" s="43"/>
      <c r="U729" s="43"/>
      <c r="V729" s="43"/>
    </row>
    <row r="730" spans="1:22" ht="14">
      <c r="A730" s="43"/>
      <c r="B730" s="43"/>
      <c r="C730" s="43"/>
      <c r="D730" s="43"/>
      <c r="E730" s="43"/>
      <c r="F730" s="43"/>
      <c r="G730" s="43"/>
      <c r="H730" s="43"/>
      <c r="I730" s="43"/>
      <c r="J730" s="43"/>
      <c r="K730" s="43"/>
      <c r="L730" s="43"/>
      <c r="M730" s="43"/>
      <c r="N730" s="43"/>
      <c r="O730" s="43"/>
      <c r="P730" s="43"/>
      <c r="Q730" s="43"/>
      <c r="R730" s="43"/>
      <c r="S730" s="43"/>
      <c r="T730" s="43"/>
      <c r="U730" s="43"/>
      <c r="V730" s="43"/>
    </row>
    <row r="731" spans="1:22" ht="14">
      <c r="A731" s="43"/>
      <c r="B731" s="43"/>
      <c r="C731" s="43"/>
      <c r="D731" s="43"/>
      <c r="E731" s="43"/>
      <c r="F731" s="43"/>
      <c r="G731" s="43"/>
      <c r="H731" s="43"/>
      <c r="I731" s="43"/>
      <c r="J731" s="43"/>
      <c r="K731" s="43"/>
      <c r="L731" s="43"/>
      <c r="M731" s="43"/>
      <c r="N731" s="43"/>
      <c r="O731" s="43"/>
      <c r="P731" s="43"/>
      <c r="Q731" s="43"/>
      <c r="R731" s="43"/>
      <c r="S731" s="43"/>
      <c r="T731" s="43"/>
      <c r="U731" s="43"/>
      <c r="V731" s="43"/>
    </row>
    <row r="732" spans="1:22" ht="14">
      <c r="A732" s="43"/>
      <c r="B732" s="43"/>
      <c r="C732" s="43"/>
      <c r="D732" s="43"/>
      <c r="E732" s="43"/>
      <c r="F732" s="43"/>
      <c r="G732" s="43"/>
      <c r="H732" s="43"/>
      <c r="I732" s="43"/>
      <c r="J732" s="43"/>
      <c r="K732" s="43"/>
      <c r="L732" s="43"/>
      <c r="M732" s="43"/>
      <c r="N732" s="43"/>
      <c r="O732" s="43"/>
      <c r="P732" s="43"/>
      <c r="Q732" s="43"/>
      <c r="R732" s="43"/>
      <c r="S732" s="43"/>
      <c r="T732" s="43"/>
      <c r="U732" s="43"/>
      <c r="V732" s="43"/>
    </row>
    <row r="733" spans="1:22" ht="14">
      <c r="A733" s="43"/>
      <c r="B733" s="43"/>
      <c r="C733" s="43"/>
      <c r="D733" s="43"/>
      <c r="E733" s="43"/>
      <c r="F733" s="43"/>
      <c r="G733" s="43"/>
      <c r="H733" s="43"/>
      <c r="I733" s="43"/>
      <c r="J733" s="43"/>
      <c r="K733" s="43"/>
      <c r="L733" s="43"/>
      <c r="M733" s="43"/>
      <c r="N733" s="43"/>
      <c r="O733" s="43"/>
      <c r="P733" s="43"/>
      <c r="Q733" s="43"/>
      <c r="R733" s="43"/>
      <c r="S733" s="43"/>
      <c r="T733" s="43"/>
      <c r="U733" s="43"/>
      <c r="V733" s="43"/>
    </row>
    <row r="734" spans="1:22" ht="14">
      <c r="A734" s="43"/>
      <c r="B734" s="43"/>
      <c r="C734" s="43"/>
      <c r="D734" s="43"/>
      <c r="E734" s="43"/>
      <c r="F734" s="43"/>
      <c r="G734" s="43"/>
      <c r="H734" s="43"/>
      <c r="I734" s="43"/>
      <c r="J734" s="43"/>
      <c r="K734" s="43"/>
      <c r="L734" s="43"/>
      <c r="M734" s="43"/>
      <c r="N734" s="43"/>
      <c r="O734" s="43"/>
      <c r="P734" s="43"/>
      <c r="Q734" s="43"/>
      <c r="R734" s="43"/>
      <c r="S734" s="43"/>
      <c r="T734" s="43"/>
      <c r="U734" s="43"/>
      <c r="V734" s="43"/>
    </row>
    <row r="735" spans="1:22" ht="14">
      <c r="A735" s="43"/>
      <c r="B735" s="43"/>
      <c r="C735" s="43"/>
      <c r="D735" s="43"/>
      <c r="E735" s="43"/>
      <c r="F735" s="43"/>
      <c r="G735" s="43"/>
      <c r="H735" s="43"/>
      <c r="I735" s="43"/>
      <c r="J735" s="43"/>
      <c r="K735" s="43"/>
      <c r="L735" s="43"/>
      <c r="M735" s="43"/>
      <c r="N735" s="43"/>
      <c r="O735" s="43"/>
      <c r="P735" s="43"/>
      <c r="Q735" s="43"/>
      <c r="R735" s="43"/>
      <c r="S735" s="43"/>
      <c r="T735" s="43"/>
      <c r="U735" s="43"/>
      <c r="V735" s="43"/>
    </row>
    <row r="736" spans="1:22" ht="14">
      <c r="A736" s="43"/>
      <c r="B736" s="43"/>
      <c r="C736" s="43"/>
      <c r="D736" s="43"/>
      <c r="E736" s="43"/>
      <c r="F736" s="43"/>
      <c r="G736" s="43"/>
      <c r="H736" s="43"/>
      <c r="I736" s="43"/>
      <c r="J736" s="43"/>
      <c r="K736" s="43"/>
      <c r="L736" s="43"/>
      <c r="M736" s="43"/>
      <c r="N736" s="43"/>
      <c r="O736" s="43"/>
      <c r="P736" s="43"/>
      <c r="Q736" s="43"/>
      <c r="R736" s="43"/>
      <c r="S736" s="43"/>
      <c r="T736" s="43"/>
      <c r="U736" s="43"/>
      <c r="V736" s="43"/>
    </row>
    <row r="737" spans="1:22" ht="14">
      <c r="A737" s="43"/>
      <c r="B737" s="43"/>
      <c r="C737" s="43"/>
      <c r="D737" s="43"/>
      <c r="E737" s="43"/>
      <c r="F737" s="43"/>
      <c r="G737" s="43"/>
      <c r="H737" s="43"/>
      <c r="I737" s="43"/>
      <c r="J737" s="43"/>
      <c r="K737" s="43"/>
      <c r="L737" s="43"/>
      <c r="M737" s="43"/>
      <c r="N737" s="43"/>
      <c r="O737" s="43"/>
      <c r="P737" s="43"/>
      <c r="Q737" s="43"/>
      <c r="R737" s="43"/>
      <c r="S737" s="43"/>
      <c r="T737" s="43"/>
      <c r="U737" s="43"/>
      <c r="V737" s="43"/>
    </row>
    <row r="738" spans="1:22" ht="14">
      <c r="A738" s="43"/>
      <c r="B738" s="43"/>
      <c r="C738" s="43"/>
      <c r="D738" s="43"/>
      <c r="E738" s="43"/>
      <c r="F738" s="43"/>
      <c r="G738" s="43"/>
      <c r="H738" s="43"/>
      <c r="I738" s="43"/>
      <c r="J738" s="43"/>
      <c r="K738" s="43"/>
      <c r="L738" s="43"/>
      <c r="M738" s="43"/>
      <c r="N738" s="43"/>
      <c r="O738" s="43"/>
      <c r="P738" s="43"/>
      <c r="Q738" s="43"/>
      <c r="R738" s="43"/>
      <c r="S738" s="43"/>
      <c r="T738" s="43"/>
      <c r="U738" s="43"/>
      <c r="V738" s="43"/>
    </row>
    <row r="739" spans="1:22" ht="14">
      <c r="A739" s="43"/>
      <c r="B739" s="43"/>
      <c r="C739" s="43"/>
      <c r="D739" s="43"/>
      <c r="E739" s="43"/>
      <c r="F739" s="43"/>
      <c r="G739" s="43"/>
      <c r="H739" s="43"/>
      <c r="I739" s="43"/>
      <c r="J739" s="43"/>
      <c r="K739" s="43"/>
      <c r="L739" s="43"/>
      <c r="M739" s="43"/>
      <c r="N739" s="43"/>
      <c r="O739" s="43"/>
      <c r="P739" s="43"/>
      <c r="Q739" s="43"/>
      <c r="R739" s="43"/>
      <c r="S739" s="43"/>
      <c r="T739" s="43"/>
      <c r="U739" s="43"/>
      <c r="V739" s="43"/>
    </row>
    <row r="740" spans="1:22" ht="14">
      <c r="A740" s="43"/>
      <c r="B740" s="43"/>
      <c r="C740" s="43"/>
      <c r="D740" s="43"/>
      <c r="E740" s="43"/>
      <c r="F740" s="43"/>
      <c r="G740" s="43"/>
      <c r="H740" s="43"/>
      <c r="I740" s="43"/>
      <c r="J740" s="43"/>
      <c r="K740" s="43"/>
      <c r="L740" s="43"/>
      <c r="M740" s="43"/>
      <c r="N740" s="43"/>
      <c r="O740" s="43"/>
      <c r="P740" s="43"/>
      <c r="Q740" s="43"/>
      <c r="R740" s="43"/>
      <c r="S740" s="43"/>
      <c r="T740" s="43"/>
      <c r="U740" s="43"/>
      <c r="V740" s="43"/>
    </row>
    <row r="741" spans="1:22" ht="14">
      <c r="A741" s="43"/>
      <c r="B741" s="43"/>
      <c r="C741" s="43"/>
      <c r="D741" s="43"/>
      <c r="E741" s="43"/>
      <c r="F741" s="43"/>
      <c r="G741" s="43"/>
      <c r="H741" s="43"/>
      <c r="I741" s="43"/>
      <c r="J741" s="43"/>
      <c r="K741" s="43"/>
      <c r="L741" s="43"/>
      <c r="M741" s="43"/>
      <c r="N741" s="43"/>
      <c r="O741" s="43"/>
      <c r="P741" s="43"/>
      <c r="Q741" s="43"/>
      <c r="R741" s="43"/>
      <c r="S741" s="43"/>
      <c r="T741" s="43"/>
      <c r="U741" s="43"/>
      <c r="V741" s="43"/>
    </row>
    <row r="742" spans="1:22" ht="14">
      <c r="A742" s="43"/>
      <c r="B742" s="43"/>
      <c r="C742" s="43"/>
      <c r="D742" s="43"/>
      <c r="E742" s="43"/>
      <c r="F742" s="43"/>
      <c r="G742" s="43"/>
      <c r="H742" s="43"/>
      <c r="I742" s="43"/>
      <c r="J742" s="43"/>
      <c r="K742" s="43"/>
      <c r="L742" s="43"/>
      <c r="M742" s="43"/>
      <c r="N742" s="43"/>
      <c r="O742" s="43"/>
      <c r="P742" s="43"/>
      <c r="Q742" s="43"/>
      <c r="R742" s="43"/>
      <c r="S742" s="43"/>
      <c r="T742" s="43"/>
      <c r="U742" s="43"/>
      <c r="V742" s="43"/>
    </row>
    <row r="743" spans="1:22" ht="14">
      <c r="A743" s="43"/>
      <c r="B743" s="43"/>
      <c r="C743" s="43"/>
      <c r="D743" s="43"/>
      <c r="E743" s="43"/>
      <c r="F743" s="43"/>
      <c r="G743" s="43"/>
      <c r="H743" s="43"/>
      <c r="I743" s="43"/>
      <c r="J743" s="43"/>
      <c r="K743" s="43"/>
      <c r="L743" s="43"/>
      <c r="M743" s="43"/>
      <c r="N743" s="43"/>
      <c r="O743" s="43"/>
      <c r="P743" s="43"/>
      <c r="Q743" s="43"/>
      <c r="R743" s="43"/>
      <c r="S743" s="43"/>
      <c r="T743" s="43"/>
      <c r="U743" s="43"/>
      <c r="V743" s="43"/>
    </row>
    <row r="744" spans="1:22" ht="14">
      <c r="A744" s="43"/>
      <c r="B744" s="43"/>
      <c r="C744" s="43"/>
      <c r="D744" s="43"/>
      <c r="E744" s="43"/>
      <c r="F744" s="43"/>
      <c r="G744" s="43"/>
      <c r="H744" s="43"/>
      <c r="I744" s="43"/>
      <c r="J744" s="43"/>
      <c r="K744" s="43"/>
      <c r="L744" s="43"/>
      <c r="M744" s="43"/>
      <c r="N744" s="43"/>
      <c r="O744" s="43"/>
      <c r="P744" s="43"/>
      <c r="Q744" s="43"/>
      <c r="R744" s="43"/>
      <c r="S744" s="43"/>
      <c r="T744" s="43"/>
      <c r="U744" s="43"/>
      <c r="V744" s="43"/>
    </row>
    <row r="745" spans="1:22" ht="14">
      <c r="A745" s="43"/>
      <c r="B745" s="43"/>
      <c r="C745" s="43"/>
      <c r="D745" s="43"/>
      <c r="E745" s="43"/>
      <c r="F745" s="43"/>
      <c r="G745" s="43"/>
      <c r="H745" s="43"/>
      <c r="I745" s="43"/>
      <c r="J745" s="43"/>
      <c r="K745" s="43"/>
      <c r="L745" s="43"/>
      <c r="M745" s="43"/>
      <c r="N745" s="43"/>
      <c r="O745" s="43"/>
      <c r="P745" s="43"/>
      <c r="Q745" s="43"/>
      <c r="R745" s="43"/>
      <c r="S745" s="43"/>
      <c r="T745" s="43"/>
      <c r="U745" s="43"/>
      <c r="V745" s="43"/>
    </row>
    <row r="746" spans="1:22" ht="14">
      <c r="A746" s="43"/>
      <c r="B746" s="43"/>
      <c r="C746" s="43"/>
      <c r="D746" s="43"/>
      <c r="E746" s="43"/>
      <c r="F746" s="43"/>
      <c r="G746" s="43"/>
      <c r="H746" s="43"/>
      <c r="I746" s="43"/>
      <c r="J746" s="43"/>
      <c r="K746" s="43"/>
      <c r="L746" s="43"/>
      <c r="M746" s="43"/>
      <c r="N746" s="43"/>
      <c r="O746" s="43"/>
      <c r="P746" s="43"/>
      <c r="Q746" s="43"/>
      <c r="R746" s="43"/>
      <c r="S746" s="43"/>
      <c r="T746" s="43"/>
      <c r="U746" s="43"/>
      <c r="V746" s="43"/>
    </row>
    <row r="747" spans="1:22" ht="14">
      <c r="A747" s="43"/>
      <c r="B747" s="43"/>
      <c r="C747" s="43"/>
      <c r="D747" s="43"/>
      <c r="E747" s="43"/>
      <c r="F747" s="43"/>
      <c r="G747" s="43"/>
      <c r="H747" s="43"/>
      <c r="I747" s="43"/>
      <c r="J747" s="43"/>
      <c r="K747" s="43"/>
      <c r="L747" s="43"/>
      <c r="M747" s="43"/>
      <c r="N747" s="43"/>
      <c r="O747" s="43"/>
      <c r="P747" s="43"/>
      <c r="Q747" s="43"/>
      <c r="R747" s="43"/>
      <c r="S747" s="43"/>
      <c r="T747" s="43"/>
      <c r="U747" s="43"/>
      <c r="V747" s="43"/>
    </row>
    <row r="748" spans="1:22" ht="14">
      <c r="A748" s="43"/>
      <c r="B748" s="43"/>
      <c r="C748" s="43"/>
      <c r="D748" s="43"/>
      <c r="E748" s="43"/>
      <c r="F748" s="43"/>
      <c r="G748" s="43"/>
      <c r="H748" s="43"/>
      <c r="I748" s="43"/>
      <c r="J748" s="43"/>
      <c r="K748" s="43"/>
      <c r="L748" s="43"/>
      <c r="M748" s="43"/>
      <c r="N748" s="43"/>
      <c r="O748" s="43"/>
      <c r="P748" s="43"/>
      <c r="Q748" s="43"/>
      <c r="R748" s="43"/>
      <c r="S748" s="43"/>
      <c r="T748" s="43"/>
      <c r="U748" s="43"/>
      <c r="V748" s="43"/>
    </row>
    <row r="749" spans="1:22" ht="14">
      <c r="A749" s="43"/>
      <c r="B749" s="43"/>
      <c r="C749" s="43"/>
      <c r="D749" s="43"/>
      <c r="E749" s="43"/>
      <c r="F749" s="43"/>
      <c r="G749" s="43"/>
      <c r="H749" s="43"/>
      <c r="I749" s="43"/>
      <c r="J749" s="43"/>
      <c r="K749" s="43"/>
      <c r="L749" s="43"/>
      <c r="M749" s="43"/>
      <c r="N749" s="43"/>
      <c r="O749" s="43"/>
      <c r="P749" s="43"/>
      <c r="Q749" s="43"/>
      <c r="R749" s="43"/>
      <c r="S749" s="43"/>
      <c r="T749" s="43"/>
      <c r="U749" s="43"/>
      <c r="V749" s="43"/>
    </row>
    <row r="750" spans="1:22" ht="14">
      <c r="A750" s="43"/>
      <c r="B750" s="43"/>
      <c r="C750" s="43"/>
      <c r="D750" s="43"/>
      <c r="E750" s="43"/>
      <c r="F750" s="43"/>
      <c r="G750" s="43"/>
      <c r="H750" s="43"/>
      <c r="I750" s="43"/>
      <c r="J750" s="43"/>
      <c r="K750" s="43"/>
      <c r="L750" s="43"/>
      <c r="M750" s="43"/>
      <c r="N750" s="43"/>
      <c r="O750" s="43"/>
      <c r="P750" s="43"/>
      <c r="Q750" s="43"/>
      <c r="R750" s="43"/>
      <c r="S750" s="43"/>
      <c r="T750" s="43"/>
      <c r="U750" s="43"/>
      <c r="V750" s="43"/>
    </row>
    <row r="751" spans="1:22" ht="14">
      <c r="A751" s="43"/>
      <c r="B751" s="43"/>
      <c r="C751" s="43"/>
      <c r="D751" s="43"/>
      <c r="E751" s="43"/>
      <c r="F751" s="43"/>
      <c r="G751" s="43"/>
      <c r="H751" s="43"/>
      <c r="I751" s="43"/>
      <c r="J751" s="43"/>
      <c r="K751" s="43"/>
      <c r="L751" s="43"/>
      <c r="M751" s="43"/>
      <c r="N751" s="43"/>
      <c r="O751" s="43"/>
      <c r="P751" s="43"/>
      <c r="Q751" s="43"/>
      <c r="R751" s="43"/>
      <c r="S751" s="43"/>
      <c r="T751" s="43"/>
      <c r="U751" s="43"/>
      <c r="V751" s="43"/>
    </row>
    <row r="752" spans="1:22" ht="14">
      <c r="A752" s="43"/>
      <c r="B752" s="43"/>
      <c r="C752" s="43"/>
      <c r="D752" s="43"/>
      <c r="E752" s="43"/>
      <c r="F752" s="43"/>
      <c r="G752" s="43"/>
      <c r="H752" s="43"/>
      <c r="I752" s="43"/>
      <c r="J752" s="43"/>
      <c r="K752" s="43"/>
      <c r="L752" s="43"/>
      <c r="M752" s="43"/>
      <c r="N752" s="43"/>
      <c r="O752" s="43"/>
      <c r="P752" s="43"/>
      <c r="Q752" s="43"/>
      <c r="R752" s="43"/>
      <c r="S752" s="43"/>
      <c r="T752" s="43"/>
      <c r="U752" s="43"/>
      <c r="V752" s="43"/>
    </row>
    <row r="753" spans="1:22" ht="14">
      <c r="A753" s="43"/>
      <c r="B753" s="43"/>
      <c r="C753" s="43"/>
      <c r="D753" s="43"/>
      <c r="E753" s="43"/>
      <c r="F753" s="43"/>
      <c r="G753" s="43"/>
      <c r="H753" s="43"/>
      <c r="I753" s="43"/>
      <c r="J753" s="43"/>
      <c r="K753" s="43"/>
      <c r="L753" s="43"/>
      <c r="M753" s="43"/>
      <c r="N753" s="43"/>
      <c r="O753" s="43"/>
      <c r="P753" s="43"/>
      <c r="Q753" s="43"/>
      <c r="R753" s="43"/>
      <c r="S753" s="43"/>
      <c r="T753" s="43"/>
      <c r="U753" s="43"/>
      <c r="V753" s="43"/>
    </row>
    <row r="754" spans="1:22" ht="14">
      <c r="A754" s="43"/>
      <c r="B754" s="43"/>
      <c r="C754" s="43"/>
      <c r="D754" s="43"/>
      <c r="E754" s="43"/>
      <c r="F754" s="43"/>
      <c r="G754" s="43"/>
      <c r="H754" s="43"/>
      <c r="I754" s="43"/>
      <c r="J754" s="43"/>
      <c r="K754" s="43"/>
      <c r="L754" s="43"/>
      <c r="M754" s="43"/>
      <c r="N754" s="43"/>
      <c r="O754" s="43"/>
      <c r="P754" s="43"/>
      <c r="Q754" s="43"/>
      <c r="R754" s="43"/>
      <c r="S754" s="43"/>
      <c r="T754" s="43"/>
      <c r="U754" s="43"/>
      <c r="V754" s="43"/>
    </row>
    <row r="755" spans="1:22" ht="14">
      <c r="A755" s="43"/>
      <c r="B755" s="43"/>
      <c r="C755" s="43"/>
      <c r="D755" s="43"/>
      <c r="E755" s="43"/>
      <c r="F755" s="43"/>
      <c r="G755" s="43"/>
      <c r="H755" s="43"/>
      <c r="I755" s="43"/>
      <c r="J755" s="43"/>
      <c r="K755" s="43"/>
      <c r="L755" s="43"/>
      <c r="M755" s="43"/>
      <c r="N755" s="43"/>
      <c r="O755" s="43"/>
      <c r="P755" s="43"/>
      <c r="Q755" s="43"/>
      <c r="R755" s="43"/>
      <c r="S755" s="43"/>
      <c r="T755" s="43"/>
      <c r="U755" s="43"/>
      <c r="V755" s="43"/>
    </row>
    <row r="756" spans="1:22" ht="14">
      <c r="A756" s="43"/>
      <c r="B756" s="43"/>
      <c r="C756" s="43"/>
      <c r="D756" s="43"/>
      <c r="E756" s="43"/>
      <c r="F756" s="43"/>
      <c r="G756" s="43"/>
      <c r="H756" s="43"/>
      <c r="I756" s="43"/>
      <c r="J756" s="43"/>
      <c r="K756" s="43"/>
      <c r="L756" s="43"/>
      <c r="M756" s="43"/>
      <c r="N756" s="43"/>
      <c r="O756" s="43"/>
      <c r="P756" s="43"/>
      <c r="Q756" s="43"/>
      <c r="R756" s="43"/>
      <c r="S756" s="43"/>
      <c r="T756" s="43"/>
      <c r="U756" s="43"/>
      <c r="V756" s="43"/>
    </row>
    <row r="757" spans="1:22" ht="14">
      <c r="A757" s="43"/>
      <c r="B757" s="43"/>
      <c r="C757" s="43"/>
      <c r="D757" s="43"/>
      <c r="E757" s="43"/>
      <c r="F757" s="43"/>
      <c r="G757" s="43"/>
      <c r="H757" s="43"/>
      <c r="I757" s="43"/>
      <c r="J757" s="43"/>
      <c r="K757" s="43"/>
      <c r="L757" s="43"/>
      <c r="M757" s="43"/>
      <c r="N757" s="43"/>
      <c r="O757" s="43"/>
      <c r="P757" s="43"/>
      <c r="Q757" s="43"/>
      <c r="R757" s="43"/>
      <c r="S757" s="43"/>
      <c r="T757" s="43"/>
      <c r="U757" s="43"/>
      <c r="V757" s="43"/>
    </row>
    <row r="758" spans="1:22" ht="14">
      <c r="A758" s="43"/>
      <c r="B758" s="43"/>
      <c r="C758" s="43"/>
      <c r="D758" s="43"/>
      <c r="E758" s="43"/>
      <c r="F758" s="43"/>
      <c r="G758" s="43"/>
      <c r="H758" s="43"/>
      <c r="I758" s="43"/>
      <c r="J758" s="43"/>
      <c r="K758" s="43"/>
      <c r="L758" s="43"/>
      <c r="M758" s="43"/>
      <c r="N758" s="43"/>
      <c r="O758" s="43"/>
      <c r="P758" s="43"/>
      <c r="Q758" s="43"/>
      <c r="R758" s="43"/>
      <c r="S758" s="43"/>
      <c r="T758" s="43"/>
      <c r="U758" s="43"/>
      <c r="V758" s="43"/>
    </row>
    <row r="759" spans="1:22" ht="14">
      <c r="A759" s="43"/>
      <c r="B759" s="43"/>
      <c r="C759" s="43"/>
      <c r="D759" s="43"/>
      <c r="E759" s="43"/>
      <c r="F759" s="43"/>
      <c r="G759" s="43"/>
      <c r="H759" s="43"/>
      <c r="I759" s="43"/>
      <c r="J759" s="43"/>
      <c r="K759" s="43"/>
      <c r="L759" s="43"/>
      <c r="M759" s="43"/>
      <c r="N759" s="43"/>
      <c r="O759" s="43"/>
      <c r="P759" s="43"/>
      <c r="Q759" s="43"/>
      <c r="R759" s="43"/>
      <c r="S759" s="43"/>
      <c r="T759" s="43"/>
      <c r="U759" s="43"/>
      <c r="V759" s="43"/>
    </row>
    <row r="760" spans="1:22" ht="14">
      <c r="A760" s="43"/>
      <c r="B760" s="43"/>
      <c r="C760" s="43"/>
      <c r="D760" s="43"/>
      <c r="E760" s="43"/>
      <c r="F760" s="43"/>
      <c r="G760" s="43"/>
      <c r="H760" s="43"/>
      <c r="I760" s="43"/>
      <c r="J760" s="43"/>
      <c r="K760" s="43"/>
      <c r="L760" s="43"/>
      <c r="M760" s="43"/>
      <c r="N760" s="43"/>
      <c r="O760" s="43"/>
      <c r="P760" s="43"/>
      <c r="Q760" s="43"/>
      <c r="R760" s="43"/>
      <c r="S760" s="43"/>
      <c r="T760" s="43"/>
      <c r="U760" s="43"/>
      <c r="V760" s="43"/>
    </row>
    <row r="761" spans="1:22" ht="14">
      <c r="A761" s="43"/>
      <c r="B761" s="43"/>
      <c r="C761" s="43"/>
      <c r="D761" s="43"/>
      <c r="E761" s="43"/>
      <c r="F761" s="43"/>
      <c r="G761" s="43"/>
      <c r="H761" s="43"/>
      <c r="I761" s="43"/>
      <c r="J761" s="43"/>
      <c r="K761" s="43"/>
      <c r="L761" s="43"/>
      <c r="M761" s="43"/>
      <c r="N761" s="43"/>
      <c r="O761" s="43"/>
      <c r="P761" s="43"/>
      <c r="Q761" s="43"/>
      <c r="R761" s="43"/>
      <c r="S761" s="43"/>
      <c r="T761" s="43"/>
      <c r="U761" s="43"/>
      <c r="V761" s="43"/>
    </row>
    <row r="762" spans="1:22" ht="14">
      <c r="A762" s="43"/>
      <c r="B762" s="43"/>
      <c r="C762" s="43"/>
      <c r="D762" s="43"/>
      <c r="E762" s="43"/>
      <c r="F762" s="43"/>
      <c r="G762" s="43"/>
      <c r="H762" s="43"/>
      <c r="I762" s="43"/>
      <c r="J762" s="43"/>
      <c r="K762" s="43"/>
      <c r="L762" s="43"/>
      <c r="M762" s="43"/>
      <c r="N762" s="43"/>
      <c r="O762" s="43"/>
      <c r="P762" s="43"/>
      <c r="Q762" s="43"/>
      <c r="R762" s="43"/>
      <c r="S762" s="43"/>
      <c r="T762" s="43"/>
      <c r="U762" s="43"/>
      <c r="V762" s="43"/>
    </row>
    <row r="763" spans="1:22" ht="14">
      <c r="A763" s="43"/>
      <c r="B763" s="43"/>
      <c r="C763" s="43"/>
      <c r="D763" s="43"/>
      <c r="E763" s="43"/>
      <c r="F763" s="43"/>
      <c r="G763" s="43"/>
      <c r="H763" s="43"/>
      <c r="I763" s="43"/>
      <c r="J763" s="43"/>
      <c r="K763" s="43"/>
      <c r="L763" s="43"/>
      <c r="M763" s="43"/>
      <c r="N763" s="43"/>
      <c r="O763" s="43"/>
      <c r="P763" s="43"/>
      <c r="Q763" s="43"/>
      <c r="R763" s="43"/>
      <c r="S763" s="43"/>
      <c r="T763" s="43"/>
      <c r="U763" s="43"/>
      <c r="V763" s="43"/>
    </row>
    <row r="764" spans="1:22" ht="14">
      <c r="A764" s="43"/>
      <c r="B764" s="43"/>
      <c r="C764" s="43"/>
      <c r="D764" s="43"/>
      <c r="E764" s="43"/>
      <c r="F764" s="43"/>
      <c r="G764" s="43"/>
      <c r="H764" s="43"/>
      <c r="I764" s="43"/>
      <c r="J764" s="43"/>
      <c r="K764" s="43"/>
      <c r="L764" s="43"/>
      <c r="M764" s="43"/>
      <c r="N764" s="43"/>
      <c r="O764" s="43"/>
      <c r="P764" s="43"/>
      <c r="Q764" s="43"/>
      <c r="R764" s="43"/>
      <c r="S764" s="43"/>
      <c r="T764" s="43"/>
      <c r="U764" s="43"/>
      <c r="V764" s="43"/>
    </row>
    <row r="765" spans="1:22" ht="14">
      <c r="A765" s="43"/>
      <c r="B765" s="43"/>
      <c r="C765" s="43"/>
      <c r="D765" s="43"/>
      <c r="E765" s="43"/>
      <c r="F765" s="43"/>
      <c r="G765" s="43"/>
      <c r="H765" s="43"/>
      <c r="I765" s="43"/>
      <c r="J765" s="43"/>
      <c r="K765" s="43"/>
      <c r="L765" s="43"/>
      <c r="M765" s="43"/>
      <c r="N765" s="43"/>
      <c r="O765" s="43"/>
      <c r="P765" s="43"/>
      <c r="Q765" s="43"/>
      <c r="R765" s="43"/>
      <c r="S765" s="43"/>
      <c r="T765" s="43"/>
      <c r="U765" s="43"/>
      <c r="V765" s="43"/>
    </row>
    <row r="766" spans="1:22" ht="14">
      <c r="A766" s="43"/>
      <c r="B766" s="43"/>
      <c r="C766" s="43"/>
      <c r="D766" s="43"/>
      <c r="E766" s="43"/>
      <c r="F766" s="43"/>
      <c r="G766" s="43"/>
      <c r="H766" s="43"/>
      <c r="I766" s="43"/>
      <c r="J766" s="43"/>
      <c r="K766" s="43"/>
      <c r="L766" s="43"/>
      <c r="M766" s="43"/>
      <c r="N766" s="43"/>
      <c r="O766" s="43"/>
      <c r="P766" s="43"/>
      <c r="Q766" s="43"/>
      <c r="R766" s="43"/>
      <c r="S766" s="43"/>
      <c r="T766" s="43"/>
      <c r="U766" s="43"/>
      <c r="V766" s="43"/>
    </row>
    <row r="767" spans="1:22" ht="14">
      <c r="A767" s="43"/>
      <c r="B767" s="43"/>
      <c r="C767" s="43"/>
      <c r="D767" s="43"/>
      <c r="E767" s="43"/>
      <c r="F767" s="43"/>
      <c r="G767" s="43"/>
      <c r="H767" s="43"/>
      <c r="I767" s="43"/>
      <c r="J767" s="43"/>
      <c r="K767" s="43"/>
      <c r="L767" s="43"/>
      <c r="M767" s="43"/>
      <c r="N767" s="43"/>
      <c r="O767" s="43"/>
      <c r="P767" s="43"/>
      <c r="Q767" s="43"/>
      <c r="R767" s="43"/>
      <c r="S767" s="43"/>
      <c r="T767" s="43"/>
      <c r="U767" s="43"/>
      <c r="V767" s="43"/>
    </row>
    <row r="768" spans="1:22" ht="14">
      <c r="A768" s="43"/>
      <c r="B768" s="43"/>
      <c r="C768" s="43"/>
      <c r="D768" s="43"/>
      <c r="E768" s="43"/>
      <c r="F768" s="43"/>
      <c r="G768" s="43"/>
      <c r="H768" s="43"/>
      <c r="I768" s="43"/>
      <c r="J768" s="43"/>
      <c r="K768" s="43"/>
      <c r="L768" s="43"/>
      <c r="M768" s="43"/>
      <c r="N768" s="43"/>
      <c r="O768" s="43"/>
      <c r="P768" s="43"/>
      <c r="Q768" s="43"/>
      <c r="R768" s="43"/>
      <c r="S768" s="43"/>
      <c r="T768" s="43"/>
      <c r="U768" s="43"/>
      <c r="V768" s="43"/>
    </row>
    <row r="769" spans="1:22" ht="14">
      <c r="A769" s="43"/>
      <c r="B769" s="43"/>
      <c r="C769" s="43"/>
      <c r="D769" s="43"/>
      <c r="E769" s="43"/>
      <c r="F769" s="43"/>
      <c r="G769" s="43"/>
      <c r="H769" s="43"/>
      <c r="I769" s="43"/>
      <c r="J769" s="43"/>
      <c r="K769" s="43"/>
      <c r="L769" s="43"/>
      <c r="M769" s="43"/>
      <c r="N769" s="43"/>
      <c r="O769" s="43"/>
      <c r="P769" s="43"/>
      <c r="Q769" s="43"/>
      <c r="R769" s="43"/>
      <c r="S769" s="43"/>
      <c r="T769" s="43"/>
      <c r="U769" s="43"/>
      <c r="V769" s="43"/>
    </row>
    <row r="770" spans="1:22" ht="14">
      <c r="A770" s="43"/>
      <c r="B770" s="43"/>
      <c r="C770" s="43"/>
      <c r="D770" s="43"/>
      <c r="E770" s="43"/>
      <c r="F770" s="43"/>
      <c r="G770" s="43"/>
      <c r="H770" s="43"/>
      <c r="I770" s="43"/>
      <c r="J770" s="43"/>
      <c r="K770" s="43"/>
      <c r="L770" s="43"/>
      <c r="M770" s="43"/>
      <c r="N770" s="43"/>
      <c r="O770" s="43"/>
      <c r="P770" s="43"/>
      <c r="Q770" s="43"/>
      <c r="R770" s="43"/>
      <c r="S770" s="43"/>
      <c r="T770" s="43"/>
      <c r="U770" s="43"/>
      <c r="V770" s="43"/>
    </row>
    <row r="771" spans="1:22" ht="14">
      <c r="A771" s="43"/>
      <c r="B771" s="43"/>
      <c r="C771" s="43"/>
      <c r="D771" s="43"/>
      <c r="E771" s="43"/>
      <c r="F771" s="43"/>
      <c r="G771" s="43"/>
      <c r="H771" s="43"/>
      <c r="I771" s="43"/>
      <c r="J771" s="43"/>
      <c r="K771" s="43"/>
      <c r="L771" s="43"/>
      <c r="M771" s="43"/>
      <c r="N771" s="43"/>
      <c r="O771" s="43"/>
      <c r="P771" s="43"/>
      <c r="Q771" s="43"/>
      <c r="R771" s="43"/>
      <c r="S771" s="43"/>
      <c r="T771" s="43"/>
      <c r="U771" s="43"/>
      <c r="V771" s="43"/>
    </row>
    <row r="772" spans="1:22" ht="14">
      <c r="A772" s="43"/>
      <c r="B772" s="43"/>
      <c r="C772" s="43"/>
      <c r="D772" s="43"/>
      <c r="E772" s="43"/>
      <c r="F772" s="43"/>
      <c r="G772" s="43"/>
      <c r="H772" s="43"/>
      <c r="I772" s="43"/>
      <c r="J772" s="43"/>
      <c r="K772" s="43"/>
      <c r="L772" s="43"/>
      <c r="M772" s="43"/>
      <c r="N772" s="43"/>
      <c r="O772" s="43"/>
      <c r="P772" s="43"/>
      <c r="Q772" s="43"/>
      <c r="R772" s="43"/>
      <c r="S772" s="43"/>
      <c r="T772" s="43"/>
      <c r="U772" s="43"/>
      <c r="V772" s="43"/>
    </row>
    <row r="773" spans="1:22" ht="14">
      <c r="A773" s="43"/>
      <c r="B773" s="43"/>
      <c r="C773" s="43"/>
      <c r="D773" s="43"/>
      <c r="E773" s="43"/>
      <c r="F773" s="43"/>
      <c r="G773" s="43"/>
      <c r="H773" s="43"/>
      <c r="I773" s="43"/>
      <c r="J773" s="43"/>
      <c r="K773" s="43"/>
      <c r="L773" s="43"/>
      <c r="M773" s="43"/>
      <c r="N773" s="43"/>
      <c r="O773" s="43"/>
      <c r="P773" s="43"/>
      <c r="Q773" s="43"/>
      <c r="R773" s="43"/>
      <c r="S773" s="43"/>
      <c r="T773" s="43"/>
      <c r="U773" s="43"/>
      <c r="V773" s="43"/>
    </row>
    <row r="774" spans="1:22" ht="14">
      <c r="A774" s="43"/>
      <c r="B774" s="43"/>
      <c r="C774" s="43"/>
      <c r="D774" s="43"/>
      <c r="E774" s="43"/>
      <c r="F774" s="43"/>
      <c r="G774" s="43"/>
      <c r="H774" s="43"/>
      <c r="I774" s="43"/>
      <c r="J774" s="43"/>
      <c r="K774" s="43"/>
      <c r="L774" s="43"/>
      <c r="M774" s="43"/>
      <c r="N774" s="43"/>
      <c r="O774" s="43"/>
      <c r="P774" s="43"/>
      <c r="Q774" s="43"/>
      <c r="R774" s="43"/>
      <c r="S774" s="43"/>
      <c r="T774" s="43"/>
      <c r="U774" s="43"/>
      <c r="V774" s="43"/>
    </row>
    <row r="775" spans="1:22" ht="14">
      <c r="A775" s="43"/>
      <c r="B775" s="43"/>
      <c r="C775" s="43"/>
      <c r="D775" s="43"/>
      <c r="E775" s="43"/>
      <c r="F775" s="43"/>
      <c r="G775" s="43"/>
      <c r="H775" s="43"/>
      <c r="I775" s="43"/>
      <c r="J775" s="43"/>
      <c r="K775" s="43"/>
      <c r="L775" s="43"/>
      <c r="M775" s="43"/>
      <c r="N775" s="43"/>
      <c r="O775" s="43"/>
      <c r="P775" s="43"/>
      <c r="Q775" s="43"/>
      <c r="R775" s="43"/>
      <c r="S775" s="43"/>
      <c r="T775" s="43"/>
      <c r="U775" s="43"/>
      <c r="V775" s="43"/>
    </row>
    <row r="776" spans="1:22" ht="14">
      <c r="A776" s="43"/>
      <c r="B776" s="43"/>
      <c r="C776" s="43"/>
      <c r="D776" s="43"/>
      <c r="E776" s="43"/>
      <c r="F776" s="43"/>
      <c r="G776" s="43"/>
      <c r="H776" s="43"/>
      <c r="I776" s="43"/>
      <c r="J776" s="43"/>
      <c r="K776" s="43"/>
      <c r="L776" s="43"/>
      <c r="M776" s="43"/>
      <c r="N776" s="43"/>
      <c r="O776" s="43"/>
      <c r="P776" s="43"/>
      <c r="Q776" s="43"/>
      <c r="R776" s="43"/>
      <c r="S776" s="43"/>
      <c r="T776" s="43"/>
      <c r="U776" s="43"/>
      <c r="V776" s="43"/>
    </row>
    <row r="777" spans="1:22" ht="14">
      <c r="A777" s="43"/>
      <c r="B777" s="43"/>
      <c r="C777" s="43"/>
      <c r="D777" s="43"/>
      <c r="E777" s="43"/>
      <c r="F777" s="43"/>
      <c r="G777" s="43"/>
      <c r="H777" s="43"/>
      <c r="I777" s="43"/>
      <c r="J777" s="43"/>
      <c r="K777" s="43"/>
      <c r="L777" s="43"/>
      <c r="M777" s="43"/>
      <c r="N777" s="43"/>
      <c r="O777" s="43"/>
      <c r="P777" s="43"/>
      <c r="Q777" s="43"/>
      <c r="R777" s="43"/>
      <c r="S777" s="43"/>
      <c r="T777" s="43"/>
      <c r="U777" s="43"/>
      <c r="V777" s="43"/>
    </row>
    <row r="778" spans="1:22" ht="14">
      <c r="A778" s="43"/>
      <c r="B778" s="43"/>
      <c r="C778" s="43"/>
      <c r="D778" s="43"/>
      <c r="E778" s="43"/>
      <c r="F778" s="43"/>
      <c r="G778" s="43"/>
      <c r="H778" s="43"/>
      <c r="I778" s="43"/>
      <c r="J778" s="43"/>
      <c r="K778" s="43"/>
      <c r="L778" s="43"/>
      <c r="M778" s="43"/>
      <c r="N778" s="43"/>
      <c r="O778" s="43"/>
      <c r="P778" s="43"/>
      <c r="Q778" s="43"/>
      <c r="R778" s="43"/>
      <c r="S778" s="43"/>
      <c r="T778" s="43"/>
      <c r="U778" s="43"/>
      <c r="V778" s="43"/>
    </row>
    <row r="779" spans="1:22" ht="14">
      <c r="A779" s="43"/>
      <c r="B779" s="43"/>
      <c r="C779" s="43"/>
      <c r="D779" s="43"/>
      <c r="E779" s="43"/>
      <c r="F779" s="43"/>
      <c r="G779" s="43"/>
      <c r="H779" s="43"/>
      <c r="I779" s="43"/>
      <c r="J779" s="43"/>
      <c r="K779" s="43"/>
      <c r="L779" s="43"/>
      <c r="M779" s="43"/>
      <c r="N779" s="43"/>
      <c r="O779" s="43"/>
      <c r="P779" s="43"/>
      <c r="Q779" s="43"/>
      <c r="R779" s="43"/>
      <c r="S779" s="43"/>
      <c r="T779" s="43"/>
      <c r="U779" s="43"/>
      <c r="V779" s="43"/>
    </row>
    <row r="780" spans="1:22" ht="14">
      <c r="A780" s="43"/>
      <c r="B780" s="43"/>
      <c r="C780" s="43"/>
      <c r="D780" s="43"/>
      <c r="E780" s="43"/>
      <c r="F780" s="43"/>
      <c r="G780" s="43"/>
      <c r="H780" s="43"/>
      <c r="I780" s="43"/>
      <c r="J780" s="43"/>
      <c r="K780" s="43"/>
      <c r="L780" s="43"/>
      <c r="M780" s="43"/>
      <c r="N780" s="43"/>
      <c r="O780" s="43"/>
      <c r="P780" s="43"/>
      <c r="Q780" s="43"/>
      <c r="R780" s="43"/>
      <c r="S780" s="43"/>
      <c r="T780" s="43"/>
      <c r="U780" s="43"/>
      <c r="V780" s="43"/>
    </row>
    <row r="781" spans="1:22" ht="14">
      <c r="A781" s="43"/>
      <c r="B781" s="43"/>
      <c r="C781" s="43"/>
      <c r="D781" s="43"/>
      <c r="E781" s="43"/>
      <c r="F781" s="43"/>
      <c r="G781" s="43"/>
      <c r="H781" s="43"/>
      <c r="I781" s="43"/>
      <c r="J781" s="43"/>
      <c r="K781" s="43"/>
      <c r="L781" s="43"/>
      <c r="M781" s="43"/>
      <c r="N781" s="43"/>
      <c r="O781" s="43"/>
      <c r="P781" s="43"/>
      <c r="Q781" s="43"/>
      <c r="R781" s="43"/>
      <c r="S781" s="43"/>
      <c r="T781" s="43"/>
      <c r="U781" s="43"/>
      <c r="V781" s="43"/>
    </row>
    <row r="782" spans="1:22" ht="14">
      <c r="A782" s="43"/>
      <c r="B782" s="43"/>
      <c r="C782" s="43"/>
      <c r="D782" s="43"/>
      <c r="E782" s="43"/>
      <c r="F782" s="43"/>
      <c r="G782" s="43"/>
      <c r="H782" s="43"/>
      <c r="I782" s="43"/>
      <c r="J782" s="43"/>
      <c r="K782" s="43"/>
      <c r="L782" s="43"/>
      <c r="M782" s="43"/>
      <c r="N782" s="43"/>
      <c r="O782" s="43"/>
      <c r="P782" s="43"/>
      <c r="Q782" s="43"/>
      <c r="R782" s="43"/>
      <c r="S782" s="43"/>
      <c r="T782" s="43"/>
      <c r="U782" s="43"/>
      <c r="V782" s="43"/>
    </row>
    <row r="783" spans="1:22" ht="14">
      <c r="A783" s="43"/>
      <c r="B783" s="43"/>
      <c r="C783" s="43"/>
      <c r="D783" s="43"/>
      <c r="E783" s="43"/>
      <c r="F783" s="43"/>
      <c r="G783" s="43"/>
      <c r="H783" s="43"/>
      <c r="I783" s="43"/>
      <c r="J783" s="43"/>
      <c r="K783" s="43"/>
      <c r="L783" s="43"/>
      <c r="M783" s="43"/>
      <c r="N783" s="43"/>
      <c r="O783" s="43"/>
      <c r="P783" s="43"/>
      <c r="Q783" s="43"/>
      <c r="R783" s="43"/>
      <c r="S783" s="43"/>
      <c r="T783" s="43"/>
      <c r="U783" s="43"/>
      <c r="V783" s="43"/>
    </row>
    <row r="784" spans="1:22" ht="14">
      <c r="A784" s="43"/>
      <c r="B784" s="43"/>
      <c r="C784" s="43"/>
      <c r="D784" s="43"/>
      <c r="E784" s="43"/>
      <c r="F784" s="43"/>
      <c r="G784" s="43"/>
      <c r="H784" s="43"/>
      <c r="I784" s="43"/>
      <c r="J784" s="43"/>
      <c r="K784" s="43"/>
      <c r="L784" s="43"/>
      <c r="M784" s="43"/>
      <c r="N784" s="43"/>
      <c r="O784" s="43"/>
      <c r="P784" s="43"/>
      <c r="Q784" s="43"/>
      <c r="R784" s="43"/>
      <c r="S784" s="43"/>
      <c r="T784" s="43"/>
      <c r="U784" s="43"/>
      <c r="V784" s="43"/>
    </row>
    <row r="785" spans="1:22" ht="14">
      <c r="A785" s="43"/>
      <c r="B785" s="43"/>
      <c r="C785" s="43"/>
      <c r="D785" s="43"/>
      <c r="E785" s="43"/>
      <c r="F785" s="43"/>
      <c r="G785" s="43"/>
      <c r="H785" s="43"/>
      <c r="I785" s="43"/>
      <c r="J785" s="43"/>
      <c r="K785" s="43"/>
      <c r="L785" s="43"/>
      <c r="M785" s="43"/>
      <c r="N785" s="43"/>
      <c r="O785" s="43"/>
      <c r="P785" s="43"/>
      <c r="Q785" s="43"/>
      <c r="R785" s="43"/>
      <c r="S785" s="43"/>
      <c r="T785" s="43"/>
      <c r="U785" s="43"/>
      <c r="V785" s="43"/>
    </row>
    <row r="786" spans="1:22" ht="14">
      <c r="A786" s="43"/>
      <c r="B786" s="43"/>
      <c r="C786" s="43"/>
      <c r="D786" s="43"/>
      <c r="E786" s="43"/>
      <c r="F786" s="43"/>
      <c r="G786" s="43"/>
      <c r="H786" s="43"/>
      <c r="I786" s="43"/>
      <c r="J786" s="43"/>
      <c r="K786" s="43"/>
      <c r="L786" s="43"/>
      <c r="M786" s="43"/>
      <c r="N786" s="43"/>
      <c r="O786" s="43"/>
      <c r="P786" s="43"/>
      <c r="Q786" s="43"/>
      <c r="R786" s="43"/>
      <c r="S786" s="43"/>
      <c r="T786" s="43"/>
      <c r="U786" s="43"/>
      <c r="V786" s="43"/>
    </row>
    <row r="787" spans="1:22" ht="14">
      <c r="A787" s="43"/>
      <c r="B787" s="43"/>
      <c r="C787" s="43"/>
      <c r="D787" s="43"/>
      <c r="E787" s="43"/>
      <c r="F787" s="43"/>
      <c r="G787" s="43"/>
      <c r="H787" s="43"/>
      <c r="I787" s="43"/>
      <c r="J787" s="43"/>
      <c r="K787" s="43"/>
      <c r="L787" s="43"/>
      <c r="M787" s="43"/>
      <c r="N787" s="43"/>
      <c r="O787" s="43"/>
      <c r="P787" s="43"/>
      <c r="Q787" s="43"/>
      <c r="R787" s="43"/>
      <c r="S787" s="43"/>
      <c r="T787" s="43"/>
      <c r="U787" s="43"/>
      <c r="V787" s="43"/>
    </row>
    <row r="788" spans="1:22" ht="14">
      <c r="A788" s="43"/>
      <c r="B788" s="43"/>
      <c r="C788" s="43"/>
      <c r="D788" s="43"/>
      <c r="E788" s="43"/>
      <c r="F788" s="43"/>
      <c r="G788" s="43"/>
      <c r="H788" s="43"/>
      <c r="I788" s="43"/>
      <c r="J788" s="43"/>
      <c r="K788" s="43"/>
      <c r="L788" s="43"/>
      <c r="M788" s="43"/>
      <c r="N788" s="43"/>
      <c r="O788" s="43"/>
      <c r="P788" s="43"/>
      <c r="Q788" s="43"/>
      <c r="R788" s="43"/>
      <c r="S788" s="43"/>
      <c r="T788" s="43"/>
      <c r="U788" s="43"/>
      <c r="V788" s="43"/>
    </row>
    <row r="789" spans="1:22" ht="14">
      <c r="A789" s="43"/>
      <c r="B789" s="43"/>
      <c r="C789" s="43"/>
      <c r="D789" s="43"/>
      <c r="E789" s="43"/>
      <c r="F789" s="43"/>
      <c r="G789" s="43"/>
      <c r="H789" s="43"/>
      <c r="I789" s="43"/>
      <c r="J789" s="43"/>
      <c r="K789" s="43"/>
      <c r="L789" s="43"/>
      <c r="M789" s="43"/>
      <c r="N789" s="43"/>
      <c r="O789" s="43"/>
      <c r="P789" s="43"/>
      <c r="Q789" s="43"/>
      <c r="R789" s="43"/>
      <c r="S789" s="43"/>
      <c r="T789" s="43"/>
      <c r="U789" s="43"/>
      <c r="V789" s="43"/>
    </row>
    <row r="790" spans="1:22" ht="14">
      <c r="A790" s="43"/>
      <c r="B790" s="43"/>
      <c r="C790" s="43"/>
      <c r="D790" s="43"/>
      <c r="E790" s="43"/>
      <c r="F790" s="43"/>
      <c r="G790" s="43"/>
      <c r="H790" s="43"/>
      <c r="I790" s="43"/>
      <c r="J790" s="43"/>
      <c r="K790" s="43"/>
      <c r="L790" s="43"/>
      <c r="M790" s="43"/>
      <c r="N790" s="43"/>
      <c r="O790" s="43"/>
      <c r="P790" s="43"/>
      <c r="Q790" s="43"/>
      <c r="R790" s="43"/>
      <c r="S790" s="43"/>
      <c r="T790" s="43"/>
      <c r="U790" s="43"/>
      <c r="V790" s="43"/>
    </row>
    <row r="791" spans="1:22" ht="14">
      <c r="A791" s="43"/>
      <c r="B791" s="43"/>
      <c r="C791" s="43"/>
      <c r="D791" s="43"/>
      <c r="E791" s="43"/>
      <c r="F791" s="43"/>
      <c r="G791" s="43"/>
      <c r="H791" s="43"/>
      <c r="I791" s="43"/>
      <c r="J791" s="43"/>
      <c r="K791" s="43"/>
      <c r="L791" s="43"/>
      <c r="M791" s="43"/>
      <c r="N791" s="43"/>
      <c r="O791" s="43"/>
      <c r="P791" s="43"/>
      <c r="Q791" s="43"/>
      <c r="R791" s="43"/>
      <c r="S791" s="43"/>
      <c r="T791" s="43"/>
      <c r="U791" s="43"/>
      <c r="V791" s="43"/>
    </row>
    <row r="792" spans="1:22" ht="14">
      <c r="A792" s="43"/>
      <c r="B792" s="43"/>
      <c r="C792" s="43"/>
      <c r="D792" s="43"/>
      <c r="E792" s="43"/>
      <c r="F792" s="43"/>
      <c r="G792" s="43"/>
      <c r="H792" s="43"/>
      <c r="I792" s="43"/>
      <c r="J792" s="43"/>
      <c r="K792" s="43"/>
      <c r="L792" s="43"/>
      <c r="M792" s="43"/>
      <c r="N792" s="43"/>
      <c r="O792" s="43"/>
      <c r="P792" s="43"/>
      <c r="Q792" s="43"/>
      <c r="R792" s="43"/>
      <c r="S792" s="43"/>
      <c r="T792" s="43"/>
      <c r="U792" s="43"/>
      <c r="V792" s="43"/>
    </row>
    <row r="793" spans="1:22" ht="14">
      <c r="A793" s="43"/>
      <c r="B793" s="43"/>
      <c r="C793" s="43"/>
      <c r="D793" s="43"/>
      <c r="E793" s="43"/>
      <c r="F793" s="43"/>
      <c r="G793" s="43"/>
      <c r="H793" s="43"/>
      <c r="I793" s="43"/>
      <c r="J793" s="43"/>
      <c r="K793" s="43"/>
      <c r="L793" s="43"/>
      <c r="M793" s="43"/>
      <c r="N793" s="43"/>
      <c r="O793" s="43"/>
      <c r="P793" s="43"/>
      <c r="Q793" s="43"/>
      <c r="R793" s="43"/>
      <c r="S793" s="43"/>
      <c r="T793" s="43"/>
      <c r="U793" s="43"/>
      <c r="V793" s="43"/>
    </row>
    <row r="794" spans="1:22" ht="14">
      <c r="A794" s="43"/>
      <c r="B794" s="43"/>
      <c r="C794" s="43"/>
      <c r="D794" s="43"/>
      <c r="E794" s="43"/>
      <c r="F794" s="43"/>
      <c r="G794" s="43"/>
      <c r="H794" s="43"/>
      <c r="I794" s="43"/>
      <c r="J794" s="43"/>
      <c r="K794" s="43"/>
      <c r="L794" s="43"/>
      <c r="M794" s="43"/>
      <c r="N794" s="43"/>
      <c r="O794" s="43"/>
      <c r="P794" s="43"/>
      <c r="Q794" s="43"/>
      <c r="R794" s="43"/>
      <c r="S794" s="43"/>
      <c r="T794" s="43"/>
      <c r="U794" s="43"/>
      <c r="V794" s="43"/>
    </row>
    <row r="795" spans="1:22" ht="14">
      <c r="A795" s="43"/>
      <c r="B795" s="43"/>
      <c r="C795" s="43"/>
      <c r="D795" s="43"/>
      <c r="E795" s="43"/>
      <c r="F795" s="43"/>
      <c r="G795" s="43"/>
      <c r="H795" s="43"/>
      <c r="I795" s="43"/>
      <c r="J795" s="43"/>
      <c r="K795" s="43"/>
      <c r="L795" s="43"/>
      <c r="M795" s="43"/>
      <c r="N795" s="43"/>
      <c r="O795" s="43"/>
      <c r="P795" s="43"/>
      <c r="Q795" s="43"/>
      <c r="R795" s="43"/>
      <c r="S795" s="43"/>
      <c r="T795" s="43"/>
      <c r="U795" s="43"/>
      <c r="V795" s="43"/>
    </row>
    <row r="796" spans="1:22" ht="14">
      <c r="A796" s="43"/>
      <c r="B796" s="43"/>
      <c r="C796" s="43"/>
      <c r="D796" s="43"/>
      <c r="E796" s="43"/>
      <c r="F796" s="43"/>
      <c r="G796" s="43"/>
      <c r="H796" s="43"/>
      <c r="I796" s="43"/>
      <c r="J796" s="43"/>
      <c r="K796" s="43"/>
      <c r="L796" s="43"/>
      <c r="M796" s="43"/>
      <c r="N796" s="43"/>
      <c r="O796" s="43"/>
      <c r="P796" s="43"/>
      <c r="Q796" s="43"/>
      <c r="R796" s="43"/>
      <c r="S796" s="43"/>
      <c r="T796" s="43"/>
      <c r="U796" s="43"/>
      <c r="V796" s="43"/>
    </row>
    <row r="797" spans="1:22" ht="14">
      <c r="A797" s="43"/>
      <c r="B797" s="43"/>
      <c r="C797" s="43"/>
      <c r="D797" s="43"/>
      <c r="E797" s="43"/>
      <c r="F797" s="43"/>
      <c r="G797" s="43"/>
      <c r="H797" s="43"/>
      <c r="I797" s="43"/>
      <c r="J797" s="43"/>
      <c r="K797" s="43"/>
      <c r="L797" s="43"/>
      <c r="M797" s="43"/>
      <c r="N797" s="43"/>
      <c r="O797" s="43"/>
      <c r="P797" s="43"/>
      <c r="Q797" s="43"/>
      <c r="R797" s="43"/>
      <c r="S797" s="43"/>
      <c r="T797" s="43"/>
      <c r="U797" s="43"/>
      <c r="V797" s="43"/>
    </row>
    <row r="798" spans="1:22" ht="14">
      <c r="A798" s="43"/>
      <c r="B798" s="43"/>
      <c r="C798" s="43"/>
      <c r="D798" s="43"/>
      <c r="E798" s="43"/>
      <c r="F798" s="43"/>
      <c r="G798" s="43"/>
      <c r="H798" s="43"/>
      <c r="I798" s="43"/>
      <c r="J798" s="43"/>
      <c r="K798" s="43"/>
      <c r="L798" s="43"/>
      <c r="M798" s="43"/>
      <c r="N798" s="43"/>
      <c r="O798" s="43"/>
      <c r="P798" s="43"/>
      <c r="Q798" s="43"/>
      <c r="R798" s="43"/>
      <c r="S798" s="43"/>
      <c r="T798" s="43"/>
      <c r="U798" s="43"/>
      <c r="V798" s="43"/>
    </row>
    <row r="799" spans="1:22" ht="14">
      <c r="A799" s="43"/>
      <c r="B799" s="43"/>
      <c r="C799" s="43"/>
      <c r="D799" s="43"/>
      <c r="E799" s="43"/>
      <c r="F799" s="43"/>
      <c r="G799" s="43"/>
      <c r="H799" s="43"/>
      <c r="I799" s="43"/>
      <c r="J799" s="43"/>
      <c r="K799" s="43"/>
      <c r="L799" s="43"/>
      <c r="M799" s="43"/>
      <c r="N799" s="43"/>
      <c r="O799" s="43"/>
      <c r="P799" s="43"/>
      <c r="Q799" s="43"/>
      <c r="R799" s="43"/>
      <c r="S799" s="43"/>
      <c r="T799" s="43"/>
      <c r="U799" s="43"/>
      <c r="V799" s="43"/>
    </row>
    <row r="800" spans="1:22" ht="14">
      <c r="A800" s="43"/>
      <c r="B800" s="43"/>
      <c r="C800" s="43"/>
      <c r="D800" s="43"/>
      <c r="E800" s="43"/>
      <c r="F800" s="43"/>
      <c r="G800" s="43"/>
      <c r="H800" s="43"/>
      <c r="I800" s="43"/>
      <c r="J800" s="43"/>
      <c r="K800" s="43"/>
      <c r="L800" s="43"/>
      <c r="M800" s="43"/>
      <c r="N800" s="43"/>
      <c r="O800" s="43"/>
      <c r="P800" s="43"/>
      <c r="Q800" s="43"/>
      <c r="R800" s="43"/>
      <c r="S800" s="43"/>
      <c r="T800" s="43"/>
      <c r="U800" s="43"/>
      <c r="V800" s="43"/>
    </row>
    <row r="801" spans="1:22" ht="14">
      <c r="A801" s="43"/>
      <c r="B801" s="43"/>
      <c r="C801" s="43"/>
      <c r="D801" s="43"/>
      <c r="E801" s="43"/>
      <c r="F801" s="43"/>
      <c r="G801" s="43"/>
      <c r="H801" s="43"/>
      <c r="I801" s="43"/>
      <c r="J801" s="43"/>
      <c r="K801" s="43"/>
      <c r="L801" s="43"/>
      <c r="M801" s="43"/>
      <c r="N801" s="43"/>
      <c r="O801" s="43"/>
      <c r="P801" s="43"/>
      <c r="Q801" s="43"/>
      <c r="R801" s="43"/>
      <c r="S801" s="43"/>
      <c r="T801" s="43"/>
      <c r="U801" s="43"/>
      <c r="V801" s="43"/>
    </row>
    <row r="802" spans="1:22" ht="14">
      <c r="A802" s="43"/>
      <c r="B802" s="43"/>
      <c r="C802" s="43"/>
      <c r="D802" s="43"/>
      <c r="E802" s="43"/>
      <c r="F802" s="43"/>
      <c r="G802" s="43"/>
      <c r="H802" s="43"/>
      <c r="I802" s="43"/>
      <c r="J802" s="43"/>
      <c r="K802" s="43"/>
      <c r="L802" s="43"/>
      <c r="M802" s="43"/>
      <c r="N802" s="43"/>
      <c r="O802" s="43"/>
      <c r="P802" s="43"/>
      <c r="Q802" s="43"/>
      <c r="R802" s="43"/>
      <c r="S802" s="43"/>
      <c r="T802" s="43"/>
      <c r="U802" s="43"/>
      <c r="V802" s="43"/>
    </row>
    <row r="803" spans="1:22" ht="14">
      <c r="A803" s="43"/>
      <c r="B803" s="43"/>
      <c r="C803" s="43"/>
      <c r="D803" s="43"/>
      <c r="E803" s="43"/>
      <c r="F803" s="43"/>
      <c r="G803" s="43"/>
      <c r="H803" s="43"/>
      <c r="I803" s="43"/>
      <c r="J803" s="43"/>
      <c r="K803" s="43"/>
      <c r="L803" s="43"/>
      <c r="M803" s="43"/>
      <c r="N803" s="43"/>
      <c r="O803" s="43"/>
      <c r="P803" s="43"/>
      <c r="Q803" s="43"/>
      <c r="R803" s="43"/>
      <c r="S803" s="43"/>
      <c r="T803" s="43"/>
      <c r="U803" s="43"/>
      <c r="V803" s="43"/>
    </row>
    <row r="804" spans="1:22" ht="14">
      <c r="A804" s="43"/>
      <c r="B804" s="43"/>
      <c r="C804" s="43"/>
      <c r="D804" s="43"/>
      <c r="E804" s="43"/>
      <c r="F804" s="43"/>
      <c r="G804" s="43"/>
      <c r="H804" s="43"/>
      <c r="I804" s="43"/>
      <c r="J804" s="43"/>
      <c r="K804" s="43"/>
      <c r="L804" s="43"/>
      <c r="M804" s="43"/>
      <c r="N804" s="43"/>
      <c r="O804" s="43"/>
      <c r="P804" s="43"/>
      <c r="Q804" s="43"/>
      <c r="R804" s="43"/>
      <c r="S804" s="43"/>
      <c r="T804" s="43"/>
      <c r="U804" s="43"/>
      <c r="V804" s="43"/>
    </row>
    <row r="805" spans="1:22" ht="14">
      <c r="A805" s="43"/>
      <c r="B805" s="43"/>
      <c r="C805" s="43"/>
      <c r="D805" s="43"/>
      <c r="E805" s="43"/>
      <c r="F805" s="43"/>
      <c r="G805" s="43"/>
      <c r="H805" s="43"/>
      <c r="I805" s="43"/>
      <c r="J805" s="43"/>
      <c r="K805" s="43"/>
      <c r="L805" s="43"/>
      <c r="M805" s="43"/>
      <c r="N805" s="43"/>
      <c r="O805" s="43"/>
      <c r="P805" s="43"/>
      <c r="Q805" s="43"/>
      <c r="R805" s="43"/>
      <c r="S805" s="43"/>
      <c r="T805" s="43"/>
      <c r="U805" s="43"/>
      <c r="V805" s="43"/>
    </row>
    <row r="806" spans="1:22" ht="14">
      <c r="A806" s="43"/>
      <c r="B806" s="43"/>
      <c r="C806" s="43"/>
      <c r="D806" s="43"/>
      <c r="E806" s="43"/>
      <c r="F806" s="43"/>
      <c r="G806" s="43"/>
      <c r="H806" s="43"/>
      <c r="I806" s="43"/>
      <c r="J806" s="43"/>
      <c r="K806" s="43"/>
      <c r="L806" s="43"/>
      <c r="M806" s="43"/>
      <c r="N806" s="43"/>
      <c r="O806" s="43"/>
      <c r="P806" s="43"/>
      <c r="Q806" s="43"/>
      <c r="R806" s="43"/>
      <c r="S806" s="43"/>
      <c r="T806" s="43"/>
      <c r="U806" s="43"/>
      <c r="V806" s="43"/>
    </row>
    <row r="807" spans="1:22" ht="14">
      <c r="A807" s="43"/>
      <c r="B807" s="43"/>
      <c r="C807" s="43"/>
      <c r="D807" s="43"/>
      <c r="E807" s="43"/>
      <c r="F807" s="43"/>
      <c r="G807" s="43"/>
      <c r="H807" s="43"/>
      <c r="I807" s="43"/>
      <c r="J807" s="43"/>
      <c r="K807" s="43"/>
      <c r="L807" s="43"/>
      <c r="M807" s="43"/>
      <c r="N807" s="43"/>
      <c r="O807" s="43"/>
      <c r="P807" s="43"/>
      <c r="Q807" s="43"/>
      <c r="R807" s="43"/>
      <c r="S807" s="43"/>
      <c r="T807" s="43"/>
      <c r="U807" s="43"/>
      <c r="V807" s="43"/>
    </row>
    <row r="808" spans="1:22" ht="14">
      <c r="A808" s="43"/>
      <c r="B808" s="43"/>
      <c r="C808" s="43"/>
      <c r="D808" s="43"/>
      <c r="E808" s="43"/>
      <c r="F808" s="43"/>
      <c r="G808" s="43"/>
      <c r="H808" s="43"/>
      <c r="I808" s="43"/>
      <c r="J808" s="43"/>
      <c r="K808" s="43"/>
      <c r="L808" s="43"/>
      <c r="M808" s="43"/>
      <c r="N808" s="43"/>
      <c r="O808" s="43"/>
      <c r="P808" s="43"/>
      <c r="Q808" s="43"/>
      <c r="R808" s="43"/>
      <c r="S808" s="43"/>
      <c r="T808" s="43"/>
      <c r="U808" s="43"/>
      <c r="V808" s="43"/>
    </row>
    <row r="809" spans="1:22" ht="14">
      <c r="A809" s="43"/>
      <c r="B809" s="43"/>
      <c r="C809" s="43"/>
      <c r="D809" s="43"/>
      <c r="E809" s="43"/>
      <c r="F809" s="43"/>
      <c r="G809" s="43"/>
      <c r="H809" s="43"/>
      <c r="I809" s="43"/>
      <c r="J809" s="43"/>
      <c r="K809" s="43"/>
      <c r="L809" s="43"/>
      <c r="M809" s="43"/>
      <c r="N809" s="43"/>
      <c r="O809" s="43"/>
      <c r="P809" s="43"/>
      <c r="Q809" s="43"/>
      <c r="R809" s="43"/>
      <c r="S809" s="43"/>
      <c r="T809" s="43"/>
      <c r="U809" s="43"/>
      <c r="V809" s="43"/>
    </row>
    <row r="810" spans="1:22" ht="14">
      <c r="A810" s="43"/>
      <c r="B810" s="43"/>
      <c r="C810" s="43"/>
      <c r="D810" s="43"/>
      <c r="E810" s="43"/>
      <c r="F810" s="43"/>
      <c r="G810" s="43"/>
      <c r="H810" s="43"/>
      <c r="I810" s="43"/>
      <c r="J810" s="43"/>
      <c r="K810" s="43"/>
      <c r="L810" s="43"/>
      <c r="M810" s="43"/>
      <c r="N810" s="43"/>
      <c r="O810" s="43"/>
      <c r="P810" s="43"/>
      <c r="Q810" s="43"/>
      <c r="R810" s="43"/>
      <c r="S810" s="43"/>
      <c r="T810" s="43"/>
      <c r="U810" s="43"/>
      <c r="V810" s="43"/>
    </row>
    <row r="811" spans="1:22" ht="14">
      <c r="A811" s="43"/>
      <c r="B811" s="43"/>
      <c r="C811" s="43"/>
      <c r="D811" s="43"/>
      <c r="E811" s="43"/>
      <c r="F811" s="43"/>
      <c r="G811" s="43"/>
      <c r="H811" s="43"/>
      <c r="I811" s="43"/>
      <c r="J811" s="43"/>
      <c r="K811" s="43"/>
      <c r="L811" s="43"/>
      <c r="M811" s="43"/>
      <c r="N811" s="43"/>
      <c r="O811" s="43"/>
      <c r="P811" s="43"/>
      <c r="Q811" s="43"/>
      <c r="R811" s="43"/>
      <c r="S811" s="43"/>
      <c r="T811" s="43"/>
      <c r="U811" s="43"/>
      <c r="V811" s="43"/>
    </row>
    <row r="812" spans="1:22" ht="14">
      <c r="A812" s="43"/>
      <c r="B812" s="43"/>
      <c r="C812" s="43"/>
      <c r="D812" s="43"/>
      <c r="E812" s="43"/>
      <c r="F812" s="43"/>
      <c r="G812" s="43"/>
      <c r="H812" s="43"/>
      <c r="I812" s="43"/>
      <c r="J812" s="43"/>
      <c r="K812" s="43"/>
      <c r="L812" s="43"/>
      <c r="M812" s="43"/>
      <c r="N812" s="43"/>
      <c r="O812" s="43"/>
      <c r="P812" s="43"/>
      <c r="Q812" s="43"/>
      <c r="R812" s="43"/>
      <c r="S812" s="43"/>
      <c r="T812" s="43"/>
      <c r="U812" s="43"/>
      <c r="V812" s="43"/>
    </row>
    <row r="813" spans="1:22" ht="14">
      <c r="A813" s="43"/>
      <c r="B813" s="43"/>
      <c r="C813" s="43"/>
      <c r="D813" s="43"/>
      <c r="E813" s="43"/>
      <c r="F813" s="43"/>
      <c r="G813" s="43"/>
      <c r="H813" s="43"/>
      <c r="I813" s="43"/>
      <c r="J813" s="43"/>
      <c r="K813" s="43"/>
      <c r="L813" s="43"/>
      <c r="M813" s="43"/>
      <c r="N813" s="43"/>
      <c r="O813" s="43"/>
      <c r="P813" s="43"/>
      <c r="Q813" s="43"/>
      <c r="R813" s="43"/>
      <c r="S813" s="43"/>
      <c r="T813" s="43"/>
      <c r="U813" s="43"/>
      <c r="V813" s="43"/>
    </row>
    <row r="814" spans="1:22" ht="14">
      <c r="A814" s="43"/>
      <c r="B814" s="43"/>
      <c r="C814" s="43"/>
      <c r="D814" s="43"/>
      <c r="E814" s="43"/>
      <c r="F814" s="43"/>
      <c r="G814" s="43"/>
      <c r="H814" s="43"/>
      <c r="I814" s="43"/>
      <c r="J814" s="43"/>
      <c r="K814" s="43"/>
      <c r="L814" s="43"/>
      <c r="M814" s="43"/>
      <c r="N814" s="43"/>
      <c r="O814" s="43"/>
      <c r="P814" s="43"/>
      <c r="Q814" s="43"/>
      <c r="R814" s="43"/>
      <c r="S814" s="43"/>
      <c r="T814" s="43"/>
      <c r="U814" s="43"/>
      <c r="V814" s="43"/>
    </row>
    <row r="815" spans="1:22" ht="14">
      <c r="A815" s="43"/>
      <c r="B815" s="43"/>
      <c r="C815" s="43"/>
      <c r="D815" s="43"/>
      <c r="E815" s="43"/>
      <c r="F815" s="43"/>
      <c r="G815" s="43"/>
      <c r="H815" s="43"/>
      <c r="I815" s="43"/>
      <c r="J815" s="43"/>
      <c r="K815" s="43"/>
      <c r="L815" s="43"/>
      <c r="M815" s="43"/>
      <c r="N815" s="43"/>
      <c r="O815" s="43"/>
      <c r="P815" s="43"/>
      <c r="Q815" s="43"/>
      <c r="R815" s="43"/>
      <c r="S815" s="43"/>
      <c r="T815" s="43"/>
      <c r="U815" s="43"/>
      <c r="V815" s="43"/>
    </row>
    <row r="816" spans="1:22" ht="14">
      <c r="A816" s="43"/>
      <c r="B816" s="43"/>
      <c r="C816" s="43"/>
      <c r="D816" s="43"/>
      <c r="E816" s="43"/>
      <c r="F816" s="43"/>
      <c r="G816" s="43"/>
      <c r="H816" s="43"/>
      <c r="I816" s="43"/>
      <c r="J816" s="43"/>
      <c r="K816" s="43"/>
      <c r="L816" s="43"/>
      <c r="M816" s="43"/>
      <c r="N816" s="43"/>
      <c r="O816" s="43"/>
      <c r="P816" s="43"/>
      <c r="Q816" s="43"/>
      <c r="R816" s="43"/>
      <c r="S816" s="43"/>
      <c r="T816" s="43"/>
      <c r="U816" s="43"/>
      <c r="V816" s="43"/>
    </row>
    <row r="817" spans="1:22" ht="14">
      <c r="A817" s="43"/>
      <c r="B817" s="43"/>
      <c r="C817" s="43"/>
      <c r="D817" s="43"/>
      <c r="E817" s="43"/>
      <c r="F817" s="43"/>
      <c r="G817" s="43"/>
      <c r="H817" s="43"/>
      <c r="I817" s="43"/>
      <c r="J817" s="43"/>
      <c r="K817" s="43"/>
      <c r="L817" s="43"/>
      <c r="M817" s="43"/>
      <c r="N817" s="43"/>
      <c r="O817" s="43"/>
      <c r="P817" s="43"/>
      <c r="Q817" s="43"/>
      <c r="R817" s="43"/>
      <c r="S817" s="43"/>
      <c r="T817" s="43"/>
      <c r="U817" s="43"/>
      <c r="V817" s="43"/>
    </row>
    <row r="818" spans="1:22" ht="14">
      <c r="A818" s="43"/>
      <c r="B818" s="43"/>
      <c r="C818" s="43"/>
      <c r="D818" s="43"/>
      <c r="E818" s="43"/>
      <c r="F818" s="43"/>
      <c r="G818" s="43"/>
      <c r="H818" s="43"/>
      <c r="I818" s="43"/>
      <c r="J818" s="43"/>
      <c r="K818" s="43"/>
      <c r="L818" s="43"/>
      <c r="M818" s="43"/>
      <c r="N818" s="43"/>
      <c r="O818" s="43"/>
      <c r="P818" s="43"/>
      <c r="Q818" s="43"/>
      <c r="R818" s="43"/>
      <c r="S818" s="43"/>
      <c r="T818" s="43"/>
      <c r="U818" s="43"/>
      <c r="V818" s="43"/>
    </row>
    <row r="819" spans="1:22" ht="14">
      <c r="A819" s="43"/>
      <c r="B819" s="43"/>
      <c r="C819" s="43"/>
      <c r="D819" s="43"/>
      <c r="E819" s="43"/>
      <c r="F819" s="43"/>
      <c r="G819" s="43"/>
      <c r="H819" s="43"/>
      <c r="I819" s="43"/>
      <c r="J819" s="43"/>
      <c r="K819" s="43"/>
      <c r="L819" s="43"/>
      <c r="M819" s="43"/>
      <c r="N819" s="43"/>
      <c r="O819" s="43"/>
      <c r="P819" s="43"/>
      <c r="Q819" s="43"/>
      <c r="R819" s="43"/>
      <c r="S819" s="43"/>
      <c r="T819" s="43"/>
      <c r="U819" s="43"/>
      <c r="V819" s="43"/>
    </row>
    <row r="820" spans="1:22" ht="14">
      <c r="A820" s="43"/>
      <c r="B820" s="43"/>
      <c r="C820" s="43"/>
      <c r="D820" s="43"/>
      <c r="E820" s="43"/>
      <c r="F820" s="43"/>
      <c r="G820" s="43"/>
      <c r="H820" s="43"/>
      <c r="I820" s="43"/>
      <c r="J820" s="43"/>
      <c r="K820" s="43"/>
      <c r="L820" s="43"/>
      <c r="M820" s="43"/>
      <c r="N820" s="43"/>
      <c r="O820" s="43"/>
      <c r="P820" s="43"/>
      <c r="Q820" s="43"/>
      <c r="R820" s="43"/>
      <c r="S820" s="43"/>
      <c r="T820" s="43"/>
      <c r="U820" s="43"/>
      <c r="V820" s="43"/>
    </row>
    <row r="821" spans="1:22" ht="14">
      <c r="A821" s="43"/>
      <c r="B821" s="43"/>
      <c r="C821" s="43"/>
      <c r="D821" s="43"/>
      <c r="E821" s="43"/>
      <c r="F821" s="43"/>
      <c r="G821" s="43"/>
      <c r="H821" s="43"/>
      <c r="I821" s="43"/>
      <c r="J821" s="43"/>
      <c r="K821" s="43"/>
      <c r="L821" s="43"/>
      <c r="M821" s="43"/>
      <c r="N821" s="43"/>
      <c r="O821" s="43"/>
      <c r="P821" s="43"/>
      <c r="Q821" s="43"/>
      <c r="R821" s="43"/>
      <c r="S821" s="43"/>
      <c r="T821" s="43"/>
      <c r="U821" s="43"/>
      <c r="V821" s="43"/>
    </row>
    <row r="822" spans="1:22" ht="14">
      <c r="A822" s="43"/>
      <c r="B822" s="43"/>
      <c r="C822" s="43"/>
      <c r="D822" s="43"/>
      <c r="E822" s="43"/>
      <c r="F822" s="43"/>
      <c r="G822" s="43"/>
      <c r="H822" s="43"/>
      <c r="I822" s="43"/>
      <c r="J822" s="43"/>
      <c r="K822" s="43"/>
      <c r="L822" s="43"/>
      <c r="M822" s="43"/>
      <c r="N822" s="43"/>
      <c r="O822" s="43"/>
      <c r="P822" s="43"/>
      <c r="Q822" s="43"/>
      <c r="R822" s="43"/>
      <c r="S822" s="43"/>
      <c r="T822" s="43"/>
      <c r="U822" s="43"/>
      <c r="V822" s="43"/>
    </row>
    <row r="823" spans="1:22" ht="14">
      <c r="A823" s="43"/>
      <c r="B823" s="43"/>
      <c r="C823" s="43"/>
      <c r="D823" s="43"/>
      <c r="E823" s="43"/>
      <c r="F823" s="43"/>
      <c r="G823" s="43"/>
      <c r="H823" s="43"/>
      <c r="I823" s="43"/>
      <c r="J823" s="43"/>
      <c r="K823" s="43"/>
      <c r="L823" s="43"/>
      <c r="M823" s="43"/>
      <c r="N823" s="43"/>
      <c r="O823" s="43"/>
      <c r="P823" s="43"/>
      <c r="Q823" s="43"/>
      <c r="R823" s="43"/>
      <c r="S823" s="43"/>
      <c r="T823" s="43"/>
      <c r="U823" s="43"/>
      <c r="V823" s="43"/>
    </row>
    <row r="824" spans="1:22" ht="14">
      <c r="A824" s="43"/>
      <c r="B824" s="43"/>
      <c r="C824" s="43"/>
      <c r="D824" s="43"/>
      <c r="E824" s="43"/>
      <c r="F824" s="43"/>
      <c r="G824" s="43"/>
      <c r="H824" s="43"/>
      <c r="I824" s="43"/>
      <c r="J824" s="43"/>
      <c r="K824" s="43"/>
      <c r="L824" s="43"/>
      <c r="M824" s="43"/>
      <c r="N824" s="43"/>
      <c r="O824" s="43"/>
      <c r="P824" s="43"/>
      <c r="Q824" s="43"/>
      <c r="R824" s="43"/>
      <c r="S824" s="43"/>
      <c r="T824" s="43"/>
      <c r="U824" s="43"/>
      <c r="V824" s="43"/>
    </row>
    <row r="825" spans="1:22" ht="14">
      <c r="A825" s="43"/>
      <c r="B825" s="43"/>
      <c r="C825" s="43"/>
      <c r="D825" s="43"/>
      <c r="E825" s="43"/>
      <c r="F825" s="43"/>
      <c r="G825" s="43"/>
      <c r="H825" s="43"/>
      <c r="I825" s="43"/>
      <c r="J825" s="43"/>
      <c r="K825" s="43"/>
      <c r="L825" s="43"/>
      <c r="M825" s="43"/>
      <c r="N825" s="43"/>
      <c r="O825" s="43"/>
      <c r="P825" s="43"/>
      <c r="Q825" s="43"/>
      <c r="R825" s="43"/>
      <c r="S825" s="43"/>
      <c r="T825" s="43"/>
      <c r="U825" s="43"/>
      <c r="V825" s="43"/>
    </row>
    <row r="826" spans="1:22" ht="14">
      <c r="A826" s="43"/>
      <c r="B826" s="43"/>
      <c r="C826" s="43"/>
      <c r="D826" s="43"/>
      <c r="E826" s="43"/>
      <c r="F826" s="43"/>
      <c r="G826" s="43"/>
      <c r="H826" s="43"/>
      <c r="I826" s="43"/>
      <c r="J826" s="43"/>
      <c r="K826" s="43"/>
      <c r="L826" s="43"/>
      <c r="M826" s="43"/>
      <c r="N826" s="43"/>
      <c r="O826" s="43"/>
      <c r="P826" s="43"/>
      <c r="Q826" s="43"/>
      <c r="R826" s="43"/>
      <c r="S826" s="43"/>
      <c r="T826" s="43"/>
      <c r="U826" s="43"/>
      <c r="V826" s="43"/>
    </row>
    <row r="827" spans="1:22" ht="14">
      <c r="A827" s="43"/>
      <c r="B827" s="43"/>
      <c r="C827" s="43"/>
      <c r="D827" s="43"/>
      <c r="E827" s="43"/>
      <c r="F827" s="43"/>
      <c r="G827" s="43"/>
      <c r="H827" s="43"/>
      <c r="I827" s="43"/>
      <c r="J827" s="43"/>
      <c r="K827" s="43"/>
      <c r="L827" s="43"/>
      <c r="M827" s="43"/>
      <c r="N827" s="43"/>
      <c r="O827" s="43"/>
      <c r="P827" s="43"/>
      <c r="Q827" s="43"/>
      <c r="R827" s="43"/>
      <c r="S827" s="43"/>
      <c r="T827" s="43"/>
      <c r="U827" s="43"/>
      <c r="V827" s="43"/>
    </row>
    <row r="828" spans="1:22" ht="14">
      <c r="A828" s="43"/>
      <c r="B828" s="43"/>
      <c r="C828" s="43"/>
      <c r="D828" s="43"/>
      <c r="E828" s="43"/>
      <c r="F828" s="43"/>
      <c r="G828" s="43"/>
      <c r="H828" s="43"/>
      <c r="I828" s="43"/>
      <c r="J828" s="43"/>
      <c r="K828" s="43"/>
      <c r="L828" s="43"/>
      <c r="M828" s="43"/>
      <c r="N828" s="43"/>
      <c r="O828" s="43"/>
      <c r="P828" s="43"/>
      <c r="Q828" s="43"/>
      <c r="R828" s="43"/>
      <c r="S828" s="43"/>
      <c r="T828" s="43"/>
      <c r="U828" s="43"/>
      <c r="V828" s="43"/>
    </row>
    <row r="829" spans="1:22" ht="14">
      <c r="A829" s="43"/>
      <c r="B829" s="43"/>
      <c r="C829" s="43"/>
      <c r="D829" s="43"/>
      <c r="E829" s="43"/>
      <c r="F829" s="43"/>
      <c r="G829" s="43"/>
      <c r="H829" s="43"/>
      <c r="I829" s="43"/>
      <c r="J829" s="43"/>
      <c r="K829" s="43"/>
      <c r="L829" s="43"/>
      <c r="M829" s="43"/>
      <c r="N829" s="43"/>
      <c r="O829" s="43"/>
      <c r="P829" s="43"/>
      <c r="Q829" s="43"/>
      <c r="R829" s="43"/>
      <c r="S829" s="43"/>
      <c r="T829" s="43"/>
      <c r="U829" s="43"/>
      <c r="V829" s="43"/>
    </row>
    <row r="830" spans="1:22" ht="14">
      <c r="A830" s="43"/>
      <c r="B830" s="43"/>
      <c r="C830" s="43"/>
      <c r="D830" s="43"/>
      <c r="E830" s="43"/>
      <c r="F830" s="43"/>
      <c r="G830" s="43"/>
      <c r="H830" s="43"/>
      <c r="I830" s="43"/>
      <c r="J830" s="43"/>
      <c r="K830" s="43"/>
      <c r="L830" s="43"/>
      <c r="M830" s="43"/>
      <c r="N830" s="43"/>
      <c r="O830" s="43"/>
      <c r="P830" s="43"/>
      <c r="Q830" s="43"/>
      <c r="R830" s="43"/>
      <c r="S830" s="43"/>
      <c r="T830" s="43"/>
      <c r="U830" s="43"/>
      <c r="V830" s="43"/>
    </row>
    <row r="831" spans="1:22" ht="14">
      <c r="A831" s="43"/>
      <c r="B831" s="43"/>
      <c r="C831" s="43"/>
      <c r="D831" s="43"/>
      <c r="E831" s="43"/>
      <c r="F831" s="43"/>
      <c r="G831" s="43"/>
      <c r="H831" s="43"/>
      <c r="I831" s="43"/>
      <c r="J831" s="43"/>
      <c r="K831" s="43"/>
      <c r="L831" s="43"/>
      <c r="M831" s="43"/>
      <c r="N831" s="43"/>
      <c r="O831" s="43"/>
      <c r="P831" s="43"/>
      <c r="Q831" s="43"/>
      <c r="R831" s="43"/>
      <c r="S831" s="43"/>
      <c r="T831" s="43"/>
      <c r="U831" s="43"/>
      <c r="V831" s="43"/>
    </row>
    <row r="832" spans="1:22" ht="14">
      <c r="A832" s="43"/>
      <c r="B832" s="43"/>
      <c r="C832" s="43"/>
      <c r="D832" s="43"/>
      <c r="E832" s="43"/>
      <c r="F832" s="43"/>
      <c r="G832" s="43"/>
      <c r="H832" s="43"/>
      <c r="I832" s="43"/>
      <c r="J832" s="43"/>
      <c r="K832" s="43"/>
      <c r="L832" s="43"/>
      <c r="M832" s="43"/>
      <c r="N832" s="43"/>
      <c r="O832" s="43"/>
      <c r="P832" s="43"/>
      <c r="Q832" s="43"/>
      <c r="R832" s="43"/>
      <c r="S832" s="43"/>
      <c r="T832" s="43"/>
      <c r="U832" s="43"/>
      <c r="V832" s="43"/>
    </row>
    <row r="833" spans="1:22" ht="14">
      <c r="A833" s="43"/>
      <c r="B833" s="43"/>
      <c r="C833" s="43"/>
      <c r="D833" s="43"/>
      <c r="E833" s="43"/>
      <c r="F833" s="43"/>
      <c r="G833" s="43"/>
      <c r="H833" s="43"/>
      <c r="I833" s="43"/>
      <c r="J833" s="43"/>
      <c r="K833" s="43"/>
      <c r="L833" s="43"/>
      <c r="M833" s="43"/>
      <c r="N833" s="43"/>
      <c r="O833" s="43"/>
      <c r="P833" s="43"/>
      <c r="Q833" s="43"/>
      <c r="R833" s="43"/>
      <c r="S833" s="43"/>
      <c r="T833" s="43"/>
      <c r="U833" s="43"/>
      <c r="V833" s="43"/>
    </row>
    <row r="834" spans="1:22" ht="14">
      <c r="A834" s="43"/>
      <c r="B834" s="43"/>
      <c r="C834" s="43"/>
      <c r="D834" s="43"/>
      <c r="E834" s="43"/>
      <c r="F834" s="43"/>
      <c r="G834" s="43"/>
      <c r="H834" s="43"/>
      <c r="I834" s="43"/>
      <c r="J834" s="43"/>
      <c r="K834" s="43"/>
      <c r="L834" s="43"/>
      <c r="M834" s="43"/>
      <c r="N834" s="43"/>
      <c r="O834" s="43"/>
      <c r="P834" s="43"/>
      <c r="Q834" s="43"/>
      <c r="R834" s="43"/>
      <c r="S834" s="43"/>
      <c r="T834" s="43"/>
      <c r="U834" s="43"/>
      <c r="V834" s="43"/>
    </row>
    <row r="835" spans="1:22" ht="14">
      <c r="A835" s="43"/>
      <c r="B835" s="43"/>
      <c r="C835" s="43"/>
      <c r="D835" s="43"/>
      <c r="E835" s="43"/>
      <c r="F835" s="43"/>
      <c r="G835" s="43"/>
      <c r="H835" s="43"/>
      <c r="I835" s="43"/>
      <c r="J835" s="43"/>
      <c r="K835" s="43"/>
      <c r="L835" s="43"/>
      <c r="M835" s="43"/>
      <c r="N835" s="43"/>
      <c r="O835" s="43"/>
      <c r="P835" s="43"/>
      <c r="Q835" s="43"/>
      <c r="R835" s="43"/>
      <c r="S835" s="43"/>
      <c r="T835" s="43"/>
      <c r="U835" s="43"/>
      <c r="V835" s="43"/>
    </row>
    <row r="836" spans="1:22" ht="14">
      <c r="A836" s="43"/>
      <c r="B836" s="43"/>
      <c r="C836" s="43"/>
      <c r="D836" s="43"/>
      <c r="E836" s="43"/>
      <c r="F836" s="43"/>
      <c r="G836" s="43"/>
      <c r="H836" s="43"/>
      <c r="I836" s="43"/>
      <c r="J836" s="43"/>
      <c r="K836" s="43"/>
      <c r="L836" s="43"/>
      <c r="M836" s="43"/>
      <c r="N836" s="43"/>
      <c r="O836" s="43"/>
      <c r="P836" s="43"/>
      <c r="Q836" s="43"/>
      <c r="R836" s="43"/>
      <c r="S836" s="43"/>
      <c r="T836" s="43"/>
      <c r="U836" s="43"/>
      <c r="V836" s="43"/>
    </row>
    <row r="837" spans="1:22" ht="14">
      <c r="A837" s="43"/>
      <c r="B837" s="43"/>
      <c r="C837" s="43"/>
      <c r="D837" s="43"/>
      <c r="E837" s="43"/>
      <c r="F837" s="43"/>
      <c r="G837" s="43"/>
      <c r="H837" s="43"/>
      <c r="I837" s="43"/>
      <c r="J837" s="43"/>
      <c r="K837" s="43"/>
      <c r="L837" s="43"/>
      <c r="M837" s="43"/>
      <c r="N837" s="43"/>
      <c r="O837" s="43"/>
      <c r="P837" s="43"/>
      <c r="Q837" s="43"/>
      <c r="R837" s="43"/>
      <c r="S837" s="43"/>
      <c r="T837" s="43"/>
      <c r="U837" s="43"/>
      <c r="V837" s="43"/>
    </row>
    <row r="838" spans="1:22" ht="14">
      <c r="A838" s="43"/>
      <c r="B838" s="43"/>
      <c r="C838" s="43"/>
      <c r="D838" s="43"/>
      <c r="E838" s="43"/>
      <c r="F838" s="43"/>
      <c r="G838" s="43"/>
      <c r="H838" s="43"/>
      <c r="I838" s="43"/>
      <c r="J838" s="43"/>
      <c r="K838" s="43"/>
      <c r="L838" s="43"/>
      <c r="M838" s="43"/>
      <c r="N838" s="43"/>
      <c r="O838" s="43"/>
      <c r="P838" s="43"/>
      <c r="Q838" s="43"/>
      <c r="R838" s="43"/>
      <c r="S838" s="43"/>
      <c r="T838" s="43"/>
      <c r="U838" s="43"/>
      <c r="V838" s="43"/>
    </row>
    <row r="839" spans="1:22" ht="14">
      <c r="A839" s="43"/>
      <c r="B839" s="43"/>
      <c r="C839" s="43"/>
      <c r="D839" s="43"/>
      <c r="E839" s="43"/>
      <c r="F839" s="43"/>
      <c r="G839" s="43"/>
      <c r="H839" s="43"/>
      <c r="I839" s="43"/>
      <c r="J839" s="43"/>
      <c r="K839" s="43"/>
      <c r="L839" s="43"/>
      <c r="M839" s="43"/>
      <c r="N839" s="43"/>
      <c r="O839" s="43"/>
      <c r="P839" s="43"/>
      <c r="Q839" s="43"/>
      <c r="R839" s="43"/>
      <c r="S839" s="43"/>
      <c r="T839" s="43"/>
      <c r="U839" s="43"/>
      <c r="V839" s="43"/>
    </row>
    <row r="840" spans="1:22" ht="14">
      <c r="A840" s="43"/>
      <c r="B840" s="43"/>
      <c r="C840" s="43"/>
      <c r="D840" s="43"/>
      <c r="E840" s="43"/>
      <c r="F840" s="43"/>
      <c r="G840" s="43"/>
      <c r="H840" s="43"/>
      <c r="I840" s="43"/>
      <c r="J840" s="43"/>
      <c r="K840" s="43"/>
      <c r="L840" s="43"/>
      <c r="M840" s="43"/>
      <c r="N840" s="43"/>
      <c r="O840" s="43"/>
      <c r="P840" s="43"/>
      <c r="Q840" s="43"/>
      <c r="R840" s="43"/>
      <c r="S840" s="43"/>
      <c r="T840" s="43"/>
      <c r="U840" s="43"/>
      <c r="V840" s="43"/>
    </row>
    <row r="841" spans="1:22" ht="14">
      <c r="A841" s="43"/>
      <c r="B841" s="43"/>
      <c r="C841" s="43"/>
      <c r="D841" s="43"/>
      <c r="E841" s="43"/>
      <c r="F841" s="43"/>
      <c r="G841" s="43"/>
      <c r="H841" s="43"/>
      <c r="I841" s="43"/>
      <c r="J841" s="43"/>
      <c r="K841" s="43"/>
      <c r="L841" s="43"/>
      <c r="M841" s="43"/>
      <c r="N841" s="43"/>
      <c r="O841" s="43"/>
      <c r="P841" s="43"/>
      <c r="Q841" s="43"/>
      <c r="R841" s="43"/>
      <c r="S841" s="43"/>
      <c r="T841" s="43"/>
      <c r="U841" s="43"/>
      <c r="V841" s="43"/>
    </row>
    <row r="842" spans="1:22" ht="14">
      <c r="A842" s="43"/>
      <c r="B842" s="43"/>
      <c r="C842" s="43"/>
      <c r="D842" s="43"/>
      <c r="E842" s="43"/>
      <c r="F842" s="43"/>
      <c r="G842" s="43"/>
      <c r="H842" s="43"/>
      <c r="I842" s="43"/>
      <c r="J842" s="43"/>
      <c r="K842" s="43"/>
      <c r="L842" s="43"/>
      <c r="M842" s="43"/>
      <c r="N842" s="43"/>
      <c r="O842" s="43"/>
      <c r="P842" s="43"/>
      <c r="Q842" s="43"/>
      <c r="R842" s="43"/>
      <c r="S842" s="43"/>
      <c r="T842" s="43"/>
      <c r="U842" s="43"/>
      <c r="V842" s="43"/>
    </row>
    <row r="843" spans="1:22" ht="14">
      <c r="A843" s="43"/>
      <c r="B843" s="43"/>
      <c r="C843" s="43"/>
      <c r="D843" s="43"/>
      <c r="E843" s="43"/>
      <c r="F843" s="43"/>
      <c r="G843" s="43"/>
      <c r="H843" s="43"/>
      <c r="I843" s="43"/>
      <c r="J843" s="43"/>
      <c r="K843" s="43"/>
      <c r="L843" s="43"/>
      <c r="M843" s="43"/>
      <c r="N843" s="43"/>
      <c r="O843" s="43"/>
      <c r="P843" s="43"/>
      <c r="Q843" s="43"/>
      <c r="R843" s="43"/>
      <c r="S843" s="43"/>
      <c r="T843" s="43"/>
      <c r="U843" s="43"/>
      <c r="V843" s="43"/>
    </row>
    <row r="844" spans="1:22" ht="14">
      <c r="A844" s="43"/>
      <c r="B844" s="43"/>
      <c r="C844" s="43"/>
      <c r="D844" s="43"/>
      <c r="E844" s="43"/>
      <c r="F844" s="43"/>
      <c r="G844" s="43"/>
      <c r="H844" s="43"/>
      <c r="I844" s="43"/>
      <c r="J844" s="43"/>
      <c r="K844" s="43"/>
      <c r="L844" s="43"/>
      <c r="M844" s="43"/>
      <c r="N844" s="43"/>
      <c r="O844" s="43"/>
      <c r="P844" s="43"/>
      <c r="Q844" s="43"/>
      <c r="R844" s="43"/>
      <c r="S844" s="43"/>
      <c r="T844" s="43"/>
      <c r="U844" s="43"/>
      <c r="V844" s="43"/>
    </row>
    <row r="845" spans="1:22" ht="14">
      <c r="A845" s="43"/>
      <c r="B845" s="43"/>
      <c r="C845" s="43"/>
      <c r="D845" s="43"/>
      <c r="E845" s="43"/>
      <c r="F845" s="43"/>
      <c r="G845" s="43"/>
      <c r="H845" s="43"/>
      <c r="I845" s="43"/>
      <c r="J845" s="43"/>
      <c r="K845" s="43"/>
      <c r="L845" s="43"/>
      <c r="M845" s="43"/>
      <c r="N845" s="43"/>
      <c r="O845" s="43"/>
      <c r="P845" s="43"/>
      <c r="Q845" s="43"/>
      <c r="R845" s="43"/>
      <c r="S845" s="43"/>
      <c r="T845" s="43"/>
      <c r="U845" s="43"/>
      <c r="V845" s="43"/>
    </row>
    <row r="846" spans="1:22" ht="14">
      <c r="A846" s="43"/>
      <c r="B846" s="43"/>
      <c r="C846" s="43"/>
      <c r="D846" s="43"/>
      <c r="E846" s="43"/>
      <c r="F846" s="43"/>
      <c r="G846" s="43"/>
      <c r="H846" s="43"/>
      <c r="I846" s="43"/>
      <c r="J846" s="43"/>
      <c r="K846" s="43"/>
      <c r="L846" s="43"/>
      <c r="M846" s="43"/>
      <c r="N846" s="43"/>
      <c r="O846" s="43"/>
      <c r="P846" s="43"/>
      <c r="Q846" s="43"/>
      <c r="R846" s="43"/>
      <c r="S846" s="43"/>
      <c r="T846" s="43"/>
      <c r="U846" s="43"/>
      <c r="V846" s="43"/>
    </row>
    <row r="847" spans="1:22" ht="14">
      <c r="A847" s="43"/>
      <c r="B847" s="43"/>
      <c r="C847" s="43"/>
      <c r="D847" s="43"/>
      <c r="E847" s="43"/>
      <c r="F847" s="43"/>
      <c r="G847" s="43"/>
      <c r="H847" s="43"/>
      <c r="I847" s="43"/>
      <c r="J847" s="43"/>
      <c r="K847" s="43"/>
      <c r="L847" s="43"/>
      <c r="M847" s="43"/>
      <c r="N847" s="43"/>
      <c r="O847" s="43"/>
      <c r="P847" s="43"/>
      <c r="Q847" s="43"/>
      <c r="R847" s="43"/>
      <c r="S847" s="43"/>
      <c r="T847" s="43"/>
      <c r="U847" s="43"/>
      <c r="V847" s="43"/>
    </row>
    <row r="848" spans="1:22" ht="14">
      <c r="A848" s="43"/>
      <c r="B848" s="43"/>
      <c r="C848" s="43"/>
      <c r="D848" s="43"/>
      <c r="E848" s="43"/>
      <c r="F848" s="43"/>
      <c r="G848" s="43"/>
      <c r="H848" s="43"/>
      <c r="I848" s="43"/>
      <c r="J848" s="43"/>
      <c r="K848" s="43"/>
      <c r="L848" s="43"/>
      <c r="M848" s="43"/>
      <c r="N848" s="43"/>
      <c r="O848" s="43"/>
      <c r="P848" s="43"/>
      <c r="Q848" s="43"/>
      <c r="R848" s="43"/>
      <c r="S848" s="43"/>
      <c r="T848" s="43"/>
      <c r="U848" s="43"/>
      <c r="V848" s="43"/>
    </row>
    <row r="849" spans="1:22" ht="14">
      <c r="A849" s="43"/>
      <c r="B849" s="43"/>
      <c r="C849" s="43"/>
      <c r="D849" s="43"/>
      <c r="E849" s="43"/>
      <c r="F849" s="43"/>
      <c r="G849" s="43"/>
      <c r="H849" s="43"/>
      <c r="I849" s="43"/>
      <c r="J849" s="43"/>
      <c r="K849" s="43"/>
      <c r="L849" s="43"/>
      <c r="M849" s="43"/>
      <c r="N849" s="43"/>
      <c r="O849" s="43"/>
      <c r="P849" s="43"/>
      <c r="Q849" s="43"/>
      <c r="R849" s="43"/>
      <c r="S849" s="43"/>
      <c r="T849" s="43"/>
      <c r="U849" s="43"/>
      <c r="V849" s="43"/>
    </row>
    <row r="850" spans="1:22" ht="14">
      <c r="A850" s="43"/>
      <c r="B850" s="43"/>
      <c r="C850" s="43"/>
      <c r="D850" s="43"/>
      <c r="E850" s="43"/>
      <c r="F850" s="43"/>
      <c r="G850" s="43"/>
      <c r="H850" s="43"/>
      <c r="I850" s="43"/>
      <c r="J850" s="43"/>
      <c r="K850" s="43"/>
      <c r="L850" s="43"/>
      <c r="M850" s="43"/>
      <c r="N850" s="43"/>
      <c r="O850" s="43"/>
      <c r="P850" s="43"/>
      <c r="Q850" s="43"/>
      <c r="R850" s="43"/>
      <c r="S850" s="43"/>
      <c r="T850" s="43"/>
      <c r="U850" s="43"/>
      <c r="V850" s="43"/>
    </row>
    <row r="851" spans="1:22" ht="14">
      <c r="A851" s="43"/>
      <c r="B851" s="43"/>
      <c r="C851" s="43"/>
      <c r="D851" s="43"/>
      <c r="E851" s="43"/>
      <c r="F851" s="43"/>
      <c r="G851" s="43"/>
      <c r="H851" s="43"/>
      <c r="I851" s="43"/>
      <c r="J851" s="43"/>
      <c r="K851" s="43"/>
      <c r="L851" s="43"/>
      <c r="M851" s="43"/>
      <c r="N851" s="43"/>
      <c r="O851" s="43"/>
      <c r="P851" s="43"/>
      <c r="Q851" s="43"/>
      <c r="R851" s="43"/>
      <c r="S851" s="43"/>
      <c r="T851" s="43"/>
      <c r="U851" s="43"/>
      <c r="V851" s="43"/>
    </row>
    <row r="852" spans="1:22" ht="14">
      <c r="A852" s="43"/>
      <c r="B852" s="43"/>
      <c r="C852" s="43"/>
      <c r="D852" s="43"/>
      <c r="E852" s="43"/>
      <c r="F852" s="43"/>
      <c r="G852" s="43"/>
      <c r="H852" s="43"/>
      <c r="I852" s="43"/>
      <c r="J852" s="43"/>
      <c r="K852" s="43"/>
      <c r="L852" s="43"/>
      <c r="M852" s="43"/>
      <c r="N852" s="43"/>
      <c r="O852" s="43"/>
      <c r="P852" s="43"/>
      <c r="Q852" s="43"/>
      <c r="R852" s="43"/>
      <c r="S852" s="43"/>
      <c r="T852" s="43"/>
      <c r="U852" s="43"/>
      <c r="V852" s="43"/>
    </row>
    <row r="853" spans="1:22" ht="14">
      <c r="A853" s="43"/>
      <c r="B853" s="43"/>
      <c r="C853" s="43"/>
      <c r="D853" s="43"/>
      <c r="E853" s="43"/>
      <c r="F853" s="43"/>
      <c r="G853" s="43"/>
      <c r="H853" s="43"/>
      <c r="I853" s="43"/>
      <c r="J853" s="43"/>
      <c r="K853" s="43"/>
      <c r="L853" s="43"/>
      <c r="M853" s="43"/>
      <c r="N853" s="43"/>
      <c r="O853" s="43"/>
      <c r="P853" s="43"/>
      <c r="Q853" s="43"/>
      <c r="R853" s="43"/>
      <c r="S853" s="43"/>
      <c r="T853" s="43"/>
      <c r="U853" s="43"/>
      <c r="V853" s="43"/>
    </row>
    <row r="854" spans="1:22" ht="14">
      <c r="A854" s="43"/>
      <c r="B854" s="43"/>
      <c r="C854" s="43"/>
      <c r="D854" s="43"/>
      <c r="E854" s="43"/>
      <c r="F854" s="43"/>
      <c r="G854" s="43"/>
      <c r="H854" s="43"/>
      <c r="I854" s="43"/>
      <c r="J854" s="43"/>
      <c r="K854" s="43"/>
      <c r="L854" s="43"/>
      <c r="M854" s="43"/>
      <c r="N854" s="43"/>
      <c r="O854" s="43"/>
      <c r="P854" s="43"/>
      <c r="Q854" s="43"/>
      <c r="R854" s="43"/>
      <c r="S854" s="43"/>
      <c r="T854" s="43"/>
      <c r="U854" s="43"/>
      <c r="V854" s="43"/>
    </row>
    <row r="855" spans="1:22" ht="14">
      <c r="A855" s="43"/>
      <c r="B855" s="43"/>
      <c r="C855" s="43"/>
      <c r="D855" s="43"/>
      <c r="E855" s="43"/>
      <c r="F855" s="43"/>
      <c r="G855" s="43"/>
      <c r="H855" s="43"/>
      <c r="I855" s="43"/>
      <c r="J855" s="43"/>
      <c r="K855" s="43"/>
      <c r="L855" s="43"/>
      <c r="M855" s="43"/>
      <c r="N855" s="43"/>
      <c r="O855" s="43"/>
      <c r="P855" s="43"/>
      <c r="Q855" s="43"/>
      <c r="R855" s="43"/>
      <c r="S855" s="43"/>
      <c r="T855" s="43"/>
      <c r="U855" s="43"/>
      <c r="V855" s="43"/>
    </row>
    <row r="856" spans="1:22" ht="14">
      <c r="A856" s="43"/>
      <c r="B856" s="43"/>
      <c r="C856" s="43"/>
      <c r="D856" s="43"/>
      <c r="E856" s="43"/>
      <c r="F856" s="43"/>
      <c r="G856" s="43"/>
      <c r="H856" s="43"/>
      <c r="I856" s="43"/>
      <c r="J856" s="43"/>
      <c r="K856" s="43"/>
      <c r="L856" s="43"/>
      <c r="M856" s="43"/>
      <c r="N856" s="43"/>
      <c r="O856" s="43"/>
      <c r="P856" s="43"/>
      <c r="Q856" s="43"/>
      <c r="R856" s="43"/>
      <c r="S856" s="43"/>
      <c r="T856" s="43"/>
      <c r="U856" s="43"/>
      <c r="V856" s="43"/>
    </row>
    <row r="857" spans="1:22" ht="14">
      <c r="A857" s="43"/>
      <c r="B857" s="43"/>
      <c r="C857" s="43"/>
      <c r="D857" s="43"/>
      <c r="E857" s="43"/>
      <c r="F857" s="43"/>
      <c r="G857" s="43"/>
      <c r="H857" s="43"/>
      <c r="I857" s="43"/>
      <c r="J857" s="43"/>
      <c r="K857" s="43"/>
      <c r="L857" s="43"/>
      <c r="M857" s="43"/>
      <c r="N857" s="43"/>
      <c r="O857" s="43"/>
      <c r="P857" s="43"/>
      <c r="Q857" s="43"/>
      <c r="R857" s="43"/>
      <c r="S857" s="43"/>
      <c r="T857" s="43"/>
      <c r="U857" s="43"/>
      <c r="V857" s="43"/>
    </row>
    <row r="858" spans="1:22" ht="14">
      <c r="A858" s="43"/>
      <c r="B858" s="43"/>
      <c r="C858" s="43"/>
      <c r="D858" s="43"/>
      <c r="E858" s="43"/>
      <c r="F858" s="43"/>
      <c r="G858" s="43"/>
      <c r="H858" s="43"/>
      <c r="I858" s="43"/>
      <c r="J858" s="43"/>
      <c r="K858" s="43"/>
      <c r="L858" s="43"/>
      <c r="M858" s="43"/>
      <c r="N858" s="43"/>
      <c r="O858" s="43"/>
      <c r="P858" s="43"/>
      <c r="Q858" s="43"/>
      <c r="R858" s="43"/>
      <c r="S858" s="43"/>
      <c r="T858" s="43"/>
      <c r="U858" s="43"/>
      <c r="V858" s="43"/>
    </row>
    <row r="859" spans="1:22" ht="14">
      <c r="A859" s="43"/>
      <c r="B859" s="43"/>
      <c r="C859" s="43"/>
      <c r="D859" s="43"/>
      <c r="E859" s="43"/>
      <c r="F859" s="43"/>
      <c r="G859" s="43"/>
      <c r="H859" s="43"/>
      <c r="I859" s="43"/>
      <c r="J859" s="43"/>
      <c r="K859" s="43"/>
      <c r="L859" s="43"/>
      <c r="M859" s="43"/>
      <c r="N859" s="43"/>
      <c r="O859" s="43"/>
      <c r="P859" s="43"/>
      <c r="Q859" s="43"/>
      <c r="R859" s="43"/>
      <c r="S859" s="43"/>
      <c r="T859" s="43"/>
      <c r="U859" s="43"/>
      <c r="V859" s="43"/>
    </row>
    <row r="860" spans="1:22" ht="14">
      <c r="A860" s="43"/>
      <c r="B860" s="43"/>
      <c r="C860" s="43"/>
      <c r="D860" s="43"/>
      <c r="E860" s="43"/>
      <c r="F860" s="43"/>
      <c r="G860" s="43"/>
      <c r="H860" s="43"/>
      <c r="I860" s="43"/>
      <c r="J860" s="43"/>
      <c r="K860" s="43"/>
      <c r="L860" s="43"/>
      <c r="M860" s="43"/>
      <c r="N860" s="43"/>
      <c r="O860" s="43"/>
      <c r="P860" s="43"/>
      <c r="Q860" s="43"/>
      <c r="R860" s="43"/>
      <c r="S860" s="43"/>
      <c r="T860" s="43"/>
      <c r="U860" s="43"/>
      <c r="V860" s="43"/>
    </row>
    <row r="861" spans="1:22" ht="14">
      <c r="A861" s="43"/>
      <c r="B861" s="43"/>
      <c r="C861" s="43"/>
      <c r="D861" s="43"/>
      <c r="E861" s="43"/>
      <c r="F861" s="43"/>
      <c r="G861" s="43"/>
      <c r="H861" s="43"/>
      <c r="I861" s="43"/>
      <c r="J861" s="43"/>
      <c r="K861" s="43"/>
      <c r="L861" s="43"/>
      <c r="M861" s="43"/>
      <c r="N861" s="43"/>
      <c r="O861" s="43"/>
      <c r="P861" s="43"/>
      <c r="Q861" s="43"/>
      <c r="R861" s="43"/>
      <c r="S861" s="43"/>
      <c r="T861" s="43"/>
      <c r="U861" s="43"/>
      <c r="V861" s="43"/>
    </row>
    <row r="862" spans="1:22" ht="14">
      <c r="A862" s="43"/>
      <c r="B862" s="43"/>
      <c r="C862" s="43"/>
      <c r="D862" s="43"/>
      <c r="E862" s="43"/>
      <c r="F862" s="43"/>
      <c r="G862" s="43"/>
      <c r="H862" s="43"/>
      <c r="I862" s="43"/>
      <c r="J862" s="43"/>
      <c r="K862" s="43"/>
      <c r="L862" s="43"/>
      <c r="M862" s="43"/>
      <c r="N862" s="43"/>
      <c r="O862" s="43"/>
      <c r="P862" s="43"/>
      <c r="Q862" s="43"/>
      <c r="R862" s="43"/>
      <c r="S862" s="43"/>
      <c r="T862" s="43"/>
      <c r="U862" s="43"/>
      <c r="V862" s="43"/>
    </row>
    <row r="863" spans="1:22" ht="14">
      <c r="A863" s="43"/>
      <c r="B863" s="43"/>
      <c r="C863" s="43"/>
      <c r="D863" s="43"/>
      <c r="E863" s="43"/>
      <c r="F863" s="43"/>
      <c r="G863" s="43"/>
      <c r="H863" s="43"/>
      <c r="I863" s="43"/>
      <c r="J863" s="43"/>
      <c r="K863" s="43"/>
      <c r="L863" s="43"/>
      <c r="M863" s="43"/>
      <c r="N863" s="43"/>
      <c r="O863" s="43"/>
      <c r="P863" s="43"/>
      <c r="Q863" s="43"/>
      <c r="R863" s="43"/>
      <c r="S863" s="43"/>
      <c r="T863" s="43"/>
      <c r="U863" s="43"/>
      <c r="V863" s="43"/>
    </row>
    <row r="864" spans="1:22" ht="14">
      <c r="A864" s="43"/>
      <c r="B864" s="43"/>
      <c r="C864" s="43"/>
      <c r="D864" s="43"/>
      <c r="E864" s="43"/>
      <c r="F864" s="43"/>
      <c r="G864" s="43"/>
      <c r="H864" s="43"/>
      <c r="I864" s="43"/>
      <c r="J864" s="43"/>
      <c r="K864" s="43"/>
      <c r="L864" s="43"/>
      <c r="M864" s="43"/>
      <c r="N864" s="43"/>
      <c r="O864" s="43"/>
      <c r="P864" s="43"/>
      <c r="Q864" s="43"/>
      <c r="R864" s="43"/>
      <c r="S864" s="43"/>
      <c r="T864" s="43"/>
      <c r="U864" s="43"/>
      <c r="V864" s="43"/>
    </row>
    <row r="865" spans="1:22" ht="14">
      <c r="A865" s="43"/>
      <c r="B865" s="43"/>
      <c r="C865" s="43"/>
      <c r="D865" s="43"/>
      <c r="E865" s="43"/>
      <c r="F865" s="43"/>
      <c r="G865" s="43"/>
      <c r="H865" s="43"/>
      <c r="I865" s="43"/>
      <c r="J865" s="43"/>
      <c r="K865" s="43"/>
      <c r="L865" s="43"/>
      <c r="M865" s="43"/>
      <c r="N865" s="43"/>
      <c r="O865" s="43"/>
      <c r="P865" s="43"/>
      <c r="Q865" s="43"/>
      <c r="R865" s="43"/>
      <c r="S865" s="43"/>
      <c r="T865" s="43"/>
      <c r="U865" s="43"/>
      <c r="V865" s="43"/>
    </row>
    <row r="866" spans="1:22" ht="14">
      <c r="A866" s="43"/>
      <c r="B866" s="43"/>
      <c r="C866" s="43"/>
      <c r="D866" s="43"/>
      <c r="E866" s="43"/>
      <c r="F866" s="43"/>
      <c r="G866" s="43"/>
      <c r="H866" s="43"/>
      <c r="I866" s="43"/>
      <c r="J866" s="43"/>
      <c r="K866" s="43"/>
      <c r="L866" s="43"/>
      <c r="M866" s="43"/>
      <c r="N866" s="43"/>
      <c r="O866" s="43"/>
      <c r="P866" s="43"/>
      <c r="Q866" s="43"/>
      <c r="R866" s="43"/>
      <c r="S866" s="43"/>
      <c r="T866" s="43"/>
      <c r="U866" s="43"/>
      <c r="V866" s="43"/>
    </row>
    <row r="867" spans="1:22" ht="14">
      <c r="A867" s="43"/>
      <c r="B867" s="43"/>
      <c r="C867" s="43"/>
      <c r="D867" s="43"/>
      <c r="E867" s="43"/>
      <c r="F867" s="43"/>
      <c r="G867" s="43"/>
      <c r="H867" s="43"/>
      <c r="I867" s="43"/>
      <c r="J867" s="43"/>
      <c r="K867" s="43"/>
      <c r="L867" s="43"/>
      <c r="M867" s="43"/>
      <c r="N867" s="43"/>
      <c r="O867" s="43"/>
      <c r="P867" s="43"/>
      <c r="Q867" s="43"/>
      <c r="R867" s="43"/>
      <c r="S867" s="43"/>
      <c r="T867" s="43"/>
      <c r="U867" s="43"/>
      <c r="V867" s="43"/>
    </row>
    <row r="868" spans="1:22" ht="14">
      <c r="A868" s="43"/>
      <c r="B868" s="43"/>
      <c r="C868" s="43"/>
      <c r="D868" s="43"/>
      <c r="E868" s="43"/>
      <c r="F868" s="43"/>
      <c r="G868" s="43"/>
      <c r="H868" s="43"/>
      <c r="I868" s="43"/>
      <c r="J868" s="43"/>
      <c r="K868" s="43"/>
      <c r="L868" s="43"/>
      <c r="M868" s="43"/>
      <c r="N868" s="43"/>
      <c r="O868" s="43"/>
      <c r="P868" s="43"/>
      <c r="Q868" s="43"/>
      <c r="R868" s="43"/>
      <c r="S868" s="43"/>
      <c r="T868" s="43"/>
      <c r="U868" s="43"/>
      <c r="V868" s="43"/>
    </row>
    <row r="869" spans="1:22" ht="14">
      <c r="A869" s="43"/>
      <c r="B869" s="43"/>
      <c r="C869" s="43"/>
      <c r="D869" s="43"/>
      <c r="E869" s="43"/>
      <c r="F869" s="43"/>
      <c r="G869" s="43"/>
      <c r="H869" s="43"/>
      <c r="I869" s="43"/>
      <c r="J869" s="43"/>
      <c r="K869" s="43"/>
      <c r="L869" s="43"/>
      <c r="M869" s="43"/>
      <c r="N869" s="43"/>
      <c r="O869" s="43"/>
      <c r="P869" s="43"/>
      <c r="Q869" s="43"/>
      <c r="R869" s="43"/>
      <c r="S869" s="43"/>
      <c r="T869" s="43"/>
      <c r="U869" s="43"/>
      <c r="V869" s="43"/>
    </row>
    <row r="870" spans="1:22" ht="14">
      <c r="A870" s="43"/>
      <c r="B870" s="43"/>
      <c r="C870" s="43"/>
      <c r="D870" s="43"/>
      <c r="E870" s="43"/>
      <c r="F870" s="43"/>
      <c r="G870" s="43"/>
      <c r="H870" s="43"/>
      <c r="I870" s="43"/>
      <c r="J870" s="43"/>
      <c r="K870" s="43"/>
      <c r="L870" s="43"/>
      <c r="M870" s="43"/>
      <c r="N870" s="43"/>
      <c r="O870" s="43"/>
      <c r="P870" s="43"/>
      <c r="Q870" s="43"/>
      <c r="R870" s="43"/>
      <c r="S870" s="43"/>
      <c r="T870" s="43"/>
      <c r="U870" s="43"/>
      <c r="V870" s="43"/>
    </row>
    <row r="871" spans="1:22" ht="14">
      <c r="A871" s="43"/>
      <c r="B871" s="43"/>
      <c r="C871" s="43"/>
      <c r="D871" s="43"/>
      <c r="E871" s="43"/>
      <c r="F871" s="43"/>
      <c r="G871" s="43"/>
      <c r="H871" s="43"/>
      <c r="I871" s="43"/>
      <c r="J871" s="43"/>
      <c r="K871" s="43"/>
      <c r="L871" s="43"/>
      <c r="M871" s="43"/>
      <c r="N871" s="43"/>
      <c r="O871" s="43"/>
      <c r="P871" s="43"/>
      <c r="Q871" s="43"/>
      <c r="R871" s="43"/>
      <c r="S871" s="43"/>
      <c r="T871" s="43"/>
      <c r="U871" s="43"/>
      <c r="V871" s="43"/>
    </row>
    <row r="872" spans="1:22" ht="14">
      <c r="A872" s="43"/>
      <c r="B872" s="43"/>
      <c r="C872" s="43"/>
      <c r="D872" s="43"/>
      <c r="E872" s="43"/>
      <c r="F872" s="43"/>
      <c r="G872" s="43"/>
      <c r="H872" s="43"/>
      <c r="I872" s="43"/>
      <c r="J872" s="43"/>
      <c r="K872" s="43"/>
      <c r="L872" s="43"/>
      <c r="M872" s="43"/>
      <c r="N872" s="43"/>
      <c r="O872" s="43"/>
      <c r="P872" s="43"/>
      <c r="Q872" s="43"/>
      <c r="R872" s="43"/>
      <c r="S872" s="43"/>
      <c r="T872" s="43"/>
      <c r="U872" s="43"/>
      <c r="V872" s="43"/>
    </row>
    <row r="873" spans="1:22" ht="14">
      <c r="A873" s="43"/>
      <c r="B873" s="43"/>
      <c r="C873" s="43"/>
      <c r="D873" s="43"/>
      <c r="E873" s="43"/>
      <c r="F873" s="43"/>
      <c r="G873" s="43"/>
      <c r="H873" s="43"/>
      <c r="I873" s="43"/>
      <c r="J873" s="43"/>
      <c r="K873" s="43"/>
      <c r="L873" s="43"/>
      <c r="M873" s="43"/>
      <c r="N873" s="43"/>
      <c r="O873" s="43"/>
      <c r="P873" s="43"/>
      <c r="Q873" s="43"/>
      <c r="R873" s="43"/>
      <c r="S873" s="43"/>
      <c r="T873" s="43"/>
      <c r="U873" s="43"/>
      <c r="V873" s="43"/>
    </row>
    <row r="874" spans="1:22" ht="14">
      <c r="A874" s="43"/>
      <c r="B874" s="43"/>
      <c r="C874" s="43"/>
      <c r="D874" s="43"/>
      <c r="E874" s="43"/>
      <c r="F874" s="43"/>
      <c r="G874" s="43"/>
      <c r="H874" s="43"/>
      <c r="I874" s="43"/>
      <c r="J874" s="43"/>
      <c r="K874" s="43"/>
      <c r="L874" s="43"/>
      <c r="M874" s="43"/>
      <c r="N874" s="43"/>
      <c r="O874" s="43"/>
      <c r="P874" s="43"/>
      <c r="Q874" s="43"/>
      <c r="R874" s="43"/>
      <c r="S874" s="43"/>
      <c r="T874" s="43"/>
      <c r="U874" s="43"/>
      <c r="V874" s="43"/>
    </row>
    <row r="875" spans="1:22" ht="14">
      <c r="A875" s="43"/>
      <c r="B875" s="43"/>
      <c r="C875" s="43"/>
      <c r="D875" s="43"/>
      <c r="E875" s="43"/>
      <c r="F875" s="43"/>
      <c r="G875" s="43"/>
      <c r="H875" s="43"/>
      <c r="I875" s="43"/>
      <c r="J875" s="43"/>
      <c r="K875" s="43"/>
      <c r="L875" s="43"/>
      <c r="M875" s="43"/>
      <c r="N875" s="43"/>
      <c r="O875" s="43"/>
      <c r="P875" s="43"/>
      <c r="Q875" s="43"/>
      <c r="R875" s="43"/>
      <c r="S875" s="43"/>
      <c r="T875" s="43"/>
      <c r="U875" s="43"/>
      <c r="V875" s="43"/>
    </row>
    <row r="876" spans="1:22" ht="14">
      <c r="A876" s="43"/>
      <c r="B876" s="43"/>
      <c r="C876" s="43"/>
      <c r="D876" s="43"/>
      <c r="E876" s="43"/>
      <c r="F876" s="43"/>
      <c r="G876" s="43"/>
      <c r="H876" s="43"/>
      <c r="I876" s="43"/>
      <c r="J876" s="43"/>
      <c r="K876" s="43"/>
      <c r="L876" s="43"/>
      <c r="M876" s="43"/>
      <c r="N876" s="43"/>
      <c r="O876" s="43"/>
      <c r="P876" s="43"/>
      <c r="Q876" s="43"/>
      <c r="R876" s="43"/>
      <c r="S876" s="43"/>
      <c r="T876" s="43"/>
      <c r="U876" s="43"/>
      <c r="V876" s="43"/>
    </row>
    <row r="877" spans="1:22" ht="14">
      <c r="A877" s="43"/>
      <c r="B877" s="43"/>
      <c r="C877" s="43"/>
      <c r="D877" s="43"/>
      <c r="E877" s="43"/>
      <c r="F877" s="43"/>
      <c r="G877" s="43"/>
      <c r="H877" s="43"/>
      <c r="I877" s="43"/>
      <c r="J877" s="43"/>
      <c r="K877" s="43"/>
      <c r="L877" s="43"/>
      <c r="M877" s="43"/>
      <c r="N877" s="43"/>
      <c r="O877" s="43"/>
      <c r="P877" s="43"/>
      <c r="Q877" s="43"/>
      <c r="R877" s="43"/>
      <c r="S877" s="43"/>
      <c r="T877" s="43"/>
      <c r="U877" s="43"/>
      <c r="V877" s="43"/>
    </row>
    <row r="878" spans="1:22" ht="14">
      <c r="A878" s="43"/>
      <c r="B878" s="43"/>
      <c r="C878" s="43"/>
      <c r="D878" s="43"/>
      <c r="E878" s="43"/>
      <c r="F878" s="43"/>
      <c r="G878" s="43"/>
      <c r="H878" s="43"/>
      <c r="I878" s="43"/>
      <c r="J878" s="43"/>
      <c r="K878" s="43"/>
      <c r="L878" s="43"/>
      <c r="M878" s="43"/>
      <c r="N878" s="43"/>
      <c r="O878" s="43"/>
      <c r="P878" s="43"/>
      <c r="Q878" s="43"/>
      <c r="R878" s="43"/>
      <c r="S878" s="43"/>
      <c r="T878" s="43"/>
      <c r="U878" s="43"/>
      <c r="V878" s="43"/>
    </row>
    <row r="879" spans="1:22" ht="14">
      <c r="A879" s="43"/>
      <c r="B879" s="43"/>
      <c r="C879" s="43"/>
      <c r="D879" s="43"/>
      <c r="E879" s="43"/>
      <c r="F879" s="43"/>
      <c r="G879" s="43"/>
      <c r="H879" s="43"/>
      <c r="I879" s="43"/>
      <c r="J879" s="43"/>
      <c r="K879" s="43"/>
      <c r="L879" s="43"/>
      <c r="M879" s="43"/>
      <c r="N879" s="43"/>
      <c r="O879" s="43"/>
      <c r="P879" s="43"/>
      <c r="Q879" s="43"/>
      <c r="R879" s="43"/>
      <c r="S879" s="43"/>
      <c r="T879" s="43"/>
      <c r="U879" s="43"/>
      <c r="V879" s="43"/>
    </row>
    <row r="880" spans="1:22" ht="14">
      <c r="A880" s="43"/>
      <c r="B880" s="43"/>
      <c r="C880" s="43"/>
      <c r="D880" s="43"/>
      <c r="E880" s="43"/>
      <c r="F880" s="43"/>
      <c r="G880" s="43"/>
      <c r="H880" s="43"/>
      <c r="I880" s="43"/>
      <c r="J880" s="43"/>
      <c r="K880" s="43"/>
      <c r="L880" s="43"/>
      <c r="M880" s="43"/>
      <c r="N880" s="43"/>
      <c r="O880" s="43"/>
      <c r="P880" s="43"/>
      <c r="Q880" s="43"/>
      <c r="R880" s="43"/>
      <c r="S880" s="43"/>
      <c r="T880" s="43"/>
      <c r="U880" s="43"/>
      <c r="V880" s="43"/>
    </row>
    <row r="881" spans="1:22" ht="14">
      <c r="A881" s="43"/>
      <c r="B881" s="43"/>
      <c r="C881" s="43"/>
      <c r="D881" s="43"/>
      <c r="E881" s="43"/>
      <c r="F881" s="43"/>
      <c r="G881" s="43"/>
      <c r="H881" s="43"/>
      <c r="I881" s="43"/>
      <c r="J881" s="43"/>
      <c r="K881" s="43"/>
      <c r="L881" s="43"/>
      <c r="M881" s="43"/>
      <c r="N881" s="43"/>
      <c r="O881" s="43"/>
      <c r="P881" s="43"/>
      <c r="Q881" s="43"/>
      <c r="R881" s="43"/>
      <c r="S881" s="43"/>
      <c r="T881" s="43"/>
      <c r="U881" s="43"/>
      <c r="V881" s="43"/>
    </row>
    <row r="882" spans="1:22" ht="14">
      <c r="A882" s="43"/>
      <c r="B882" s="43"/>
      <c r="C882" s="43"/>
      <c r="D882" s="43"/>
      <c r="E882" s="43"/>
      <c r="F882" s="43"/>
      <c r="G882" s="43"/>
      <c r="H882" s="43"/>
      <c r="I882" s="43"/>
      <c r="J882" s="43"/>
      <c r="K882" s="43"/>
      <c r="L882" s="43"/>
      <c r="M882" s="43"/>
      <c r="N882" s="43"/>
      <c r="O882" s="43"/>
      <c r="P882" s="43"/>
      <c r="Q882" s="43"/>
      <c r="R882" s="43"/>
      <c r="S882" s="43"/>
      <c r="T882" s="43"/>
      <c r="U882" s="43"/>
      <c r="V882" s="43"/>
    </row>
    <row r="883" spans="1:22" ht="14">
      <c r="A883" s="43"/>
      <c r="B883" s="43"/>
      <c r="C883" s="43"/>
      <c r="D883" s="43"/>
      <c r="E883" s="43"/>
      <c r="F883" s="43"/>
      <c r="G883" s="43"/>
      <c r="H883" s="43"/>
      <c r="I883" s="43"/>
      <c r="J883" s="43"/>
      <c r="K883" s="43"/>
      <c r="L883" s="43"/>
      <c r="M883" s="43"/>
      <c r="N883" s="43"/>
      <c r="O883" s="43"/>
      <c r="P883" s="43"/>
      <c r="Q883" s="43"/>
      <c r="R883" s="43"/>
      <c r="S883" s="43"/>
      <c r="T883" s="43"/>
      <c r="U883" s="43"/>
      <c r="V883" s="43"/>
    </row>
    <row r="884" spans="1:22" ht="14">
      <c r="A884" s="43"/>
      <c r="B884" s="43"/>
      <c r="C884" s="43"/>
      <c r="D884" s="43"/>
      <c r="E884" s="43"/>
      <c r="F884" s="43"/>
      <c r="G884" s="43"/>
      <c r="H884" s="43"/>
      <c r="I884" s="43"/>
      <c r="J884" s="43"/>
      <c r="K884" s="43"/>
      <c r="L884" s="43"/>
      <c r="M884" s="43"/>
      <c r="N884" s="43"/>
      <c r="O884" s="43"/>
      <c r="P884" s="43"/>
      <c r="Q884" s="43"/>
      <c r="R884" s="43"/>
      <c r="S884" s="43"/>
      <c r="T884" s="43"/>
      <c r="U884" s="43"/>
      <c r="V884" s="43"/>
    </row>
    <row r="885" spans="1:22" ht="14">
      <c r="A885" s="43"/>
      <c r="B885" s="43"/>
      <c r="C885" s="43"/>
      <c r="D885" s="43"/>
      <c r="E885" s="43"/>
      <c r="F885" s="43"/>
      <c r="G885" s="43"/>
      <c r="H885" s="43"/>
      <c r="I885" s="43"/>
      <c r="J885" s="43"/>
      <c r="K885" s="43"/>
      <c r="L885" s="43"/>
      <c r="M885" s="43"/>
      <c r="N885" s="43"/>
      <c r="O885" s="43"/>
      <c r="P885" s="43"/>
      <c r="Q885" s="43"/>
      <c r="R885" s="43"/>
      <c r="S885" s="43"/>
      <c r="T885" s="43"/>
      <c r="U885" s="43"/>
      <c r="V885" s="43"/>
    </row>
    <row r="886" spans="1:22" ht="14">
      <c r="A886" s="43"/>
      <c r="B886" s="43"/>
      <c r="C886" s="43"/>
      <c r="D886" s="43"/>
      <c r="E886" s="43"/>
      <c r="F886" s="43"/>
      <c r="G886" s="43"/>
      <c r="H886" s="43"/>
      <c r="I886" s="43"/>
      <c r="J886" s="43"/>
      <c r="K886" s="43"/>
      <c r="L886" s="43"/>
      <c r="M886" s="43"/>
      <c r="N886" s="43"/>
      <c r="O886" s="43"/>
      <c r="P886" s="43"/>
      <c r="Q886" s="43"/>
      <c r="R886" s="43"/>
      <c r="S886" s="43"/>
      <c r="T886" s="43"/>
      <c r="U886" s="43"/>
      <c r="V886" s="43"/>
    </row>
    <row r="887" spans="1:22" ht="14">
      <c r="A887" s="43"/>
      <c r="B887" s="43"/>
      <c r="C887" s="43"/>
      <c r="D887" s="43"/>
      <c r="E887" s="43"/>
      <c r="F887" s="43"/>
      <c r="G887" s="43"/>
      <c r="H887" s="43"/>
      <c r="I887" s="43"/>
      <c r="J887" s="43"/>
      <c r="K887" s="43"/>
      <c r="L887" s="43"/>
      <c r="M887" s="43"/>
      <c r="N887" s="43"/>
      <c r="O887" s="43"/>
      <c r="P887" s="43"/>
      <c r="Q887" s="43"/>
      <c r="R887" s="43"/>
      <c r="S887" s="43"/>
      <c r="T887" s="43"/>
      <c r="U887" s="43"/>
      <c r="V887" s="43"/>
    </row>
    <row r="888" spans="1:22" ht="14">
      <c r="A888" s="43"/>
      <c r="B888" s="43"/>
      <c r="C888" s="43"/>
      <c r="D888" s="43"/>
      <c r="E888" s="43"/>
      <c r="F888" s="43"/>
      <c r="G888" s="43"/>
      <c r="H888" s="43"/>
      <c r="I888" s="43"/>
      <c r="J888" s="43"/>
      <c r="K888" s="43"/>
      <c r="L888" s="43"/>
      <c r="M888" s="43"/>
      <c r="N888" s="43"/>
      <c r="O888" s="43"/>
      <c r="P888" s="43"/>
      <c r="Q888" s="43"/>
      <c r="R888" s="43"/>
      <c r="S888" s="43"/>
      <c r="T888" s="43"/>
      <c r="U888" s="43"/>
      <c r="V888" s="43"/>
    </row>
    <row r="889" spans="1:22" ht="14">
      <c r="A889" s="43"/>
      <c r="B889" s="43"/>
      <c r="C889" s="43"/>
      <c r="D889" s="43"/>
      <c r="E889" s="43"/>
      <c r="F889" s="43"/>
      <c r="G889" s="43"/>
      <c r="H889" s="43"/>
      <c r="I889" s="43"/>
      <c r="J889" s="43"/>
      <c r="K889" s="43"/>
      <c r="L889" s="43"/>
      <c r="M889" s="43"/>
      <c r="N889" s="43"/>
      <c r="O889" s="43"/>
      <c r="P889" s="43"/>
      <c r="Q889" s="43"/>
      <c r="R889" s="43"/>
      <c r="S889" s="43"/>
      <c r="T889" s="43"/>
      <c r="U889" s="43"/>
      <c r="V889" s="43"/>
    </row>
    <row r="890" spans="1:22" ht="14">
      <c r="A890" s="43"/>
      <c r="B890" s="43"/>
      <c r="C890" s="43"/>
      <c r="D890" s="43"/>
      <c r="E890" s="43"/>
      <c r="F890" s="43"/>
      <c r="G890" s="43"/>
      <c r="H890" s="43"/>
      <c r="I890" s="43"/>
      <c r="J890" s="43"/>
      <c r="K890" s="43"/>
      <c r="L890" s="43"/>
      <c r="M890" s="43"/>
      <c r="N890" s="43"/>
      <c r="O890" s="43"/>
      <c r="P890" s="43"/>
      <c r="Q890" s="43"/>
      <c r="R890" s="43"/>
      <c r="S890" s="43"/>
      <c r="T890" s="43"/>
      <c r="U890" s="43"/>
      <c r="V890" s="43"/>
    </row>
    <row r="891" spans="1:22" ht="14">
      <c r="A891" s="43"/>
      <c r="B891" s="43"/>
      <c r="C891" s="43"/>
      <c r="D891" s="43"/>
      <c r="E891" s="43"/>
      <c r="F891" s="43"/>
      <c r="G891" s="43"/>
      <c r="H891" s="43"/>
      <c r="I891" s="43"/>
      <c r="J891" s="43"/>
      <c r="K891" s="43"/>
      <c r="L891" s="43"/>
      <c r="M891" s="43"/>
      <c r="N891" s="43"/>
      <c r="O891" s="43"/>
      <c r="P891" s="43"/>
      <c r="Q891" s="43"/>
      <c r="R891" s="43"/>
      <c r="S891" s="43"/>
      <c r="T891" s="43"/>
      <c r="U891" s="43"/>
      <c r="V891" s="43"/>
    </row>
    <row r="892" spans="1:22" ht="14">
      <c r="A892" s="43"/>
      <c r="B892" s="43"/>
      <c r="C892" s="43"/>
      <c r="D892" s="43"/>
      <c r="E892" s="43"/>
      <c r="F892" s="43"/>
      <c r="G892" s="43"/>
      <c r="H892" s="43"/>
      <c r="I892" s="43"/>
      <c r="J892" s="43"/>
      <c r="K892" s="43"/>
      <c r="L892" s="43"/>
      <c r="M892" s="43"/>
      <c r="N892" s="43"/>
      <c r="O892" s="43"/>
      <c r="P892" s="43"/>
      <c r="Q892" s="43"/>
      <c r="R892" s="43"/>
      <c r="S892" s="43"/>
      <c r="T892" s="43"/>
      <c r="U892" s="43"/>
      <c r="V892" s="43"/>
    </row>
    <row r="893" spans="1:22" ht="14">
      <c r="A893" s="43"/>
      <c r="B893" s="43"/>
      <c r="C893" s="43"/>
      <c r="D893" s="43"/>
      <c r="E893" s="43"/>
      <c r="F893" s="43"/>
      <c r="G893" s="43"/>
      <c r="H893" s="43"/>
      <c r="I893" s="43"/>
      <c r="J893" s="43"/>
      <c r="K893" s="43"/>
      <c r="L893" s="43"/>
      <c r="M893" s="43"/>
      <c r="N893" s="43"/>
      <c r="O893" s="43"/>
      <c r="P893" s="43"/>
      <c r="Q893" s="43"/>
      <c r="R893" s="43"/>
      <c r="S893" s="43"/>
      <c r="T893" s="43"/>
      <c r="U893" s="43"/>
      <c r="V893" s="43"/>
    </row>
    <row r="894" spans="1:22" ht="14">
      <c r="A894" s="43"/>
      <c r="B894" s="43"/>
      <c r="C894" s="43"/>
      <c r="D894" s="43"/>
      <c r="E894" s="43"/>
      <c r="F894" s="43"/>
      <c r="G894" s="43"/>
      <c r="H894" s="43"/>
      <c r="I894" s="43"/>
      <c r="J894" s="43"/>
      <c r="K894" s="43"/>
      <c r="L894" s="43"/>
      <c r="M894" s="43"/>
      <c r="N894" s="43"/>
      <c r="O894" s="43"/>
      <c r="P894" s="43"/>
      <c r="Q894" s="43"/>
      <c r="R894" s="43"/>
      <c r="S894" s="43"/>
      <c r="T894" s="43"/>
      <c r="U894" s="43"/>
      <c r="V894" s="43"/>
    </row>
    <row r="895" spans="1:22" ht="14">
      <c r="A895" s="43"/>
      <c r="B895" s="43"/>
      <c r="C895" s="43"/>
      <c r="D895" s="43"/>
      <c r="E895" s="43"/>
      <c r="F895" s="43"/>
      <c r="G895" s="43"/>
      <c r="H895" s="43"/>
      <c r="I895" s="43"/>
      <c r="J895" s="43"/>
      <c r="K895" s="43"/>
      <c r="L895" s="43"/>
      <c r="M895" s="43"/>
      <c r="N895" s="43"/>
      <c r="O895" s="43"/>
      <c r="P895" s="43"/>
      <c r="Q895" s="43"/>
      <c r="R895" s="43"/>
      <c r="S895" s="43"/>
      <c r="T895" s="43"/>
      <c r="U895" s="43"/>
      <c r="V895" s="43"/>
    </row>
    <row r="896" spans="1:22" ht="14">
      <c r="A896" s="43"/>
      <c r="B896" s="43"/>
      <c r="C896" s="43"/>
      <c r="D896" s="43"/>
      <c r="E896" s="43"/>
      <c r="F896" s="43"/>
      <c r="G896" s="43"/>
      <c r="H896" s="43"/>
      <c r="I896" s="43"/>
      <c r="J896" s="43"/>
      <c r="K896" s="43"/>
      <c r="L896" s="43"/>
      <c r="M896" s="43"/>
      <c r="N896" s="43"/>
      <c r="O896" s="43"/>
      <c r="P896" s="43"/>
      <c r="Q896" s="43"/>
      <c r="R896" s="43"/>
      <c r="S896" s="43"/>
      <c r="T896" s="43"/>
      <c r="U896" s="43"/>
      <c r="V896" s="43"/>
    </row>
    <row r="897" spans="1:22" ht="14">
      <c r="A897" s="43"/>
      <c r="B897" s="43"/>
      <c r="C897" s="43"/>
      <c r="D897" s="43"/>
      <c r="E897" s="43"/>
      <c r="F897" s="43"/>
      <c r="G897" s="43"/>
      <c r="H897" s="43"/>
      <c r="I897" s="43"/>
      <c r="J897" s="43"/>
      <c r="K897" s="43"/>
      <c r="L897" s="43"/>
      <c r="M897" s="43"/>
      <c r="N897" s="43"/>
      <c r="O897" s="43"/>
      <c r="P897" s="43"/>
      <c r="Q897" s="43"/>
      <c r="R897" s="43"/>
      <c r="S897" s="43"/>
      <c r="T897" s="43"/>
      <c r="U897" s="43"/>
      <c r="V897" s="43"/>
    </row>
    <row r="898" spans="1:22" ht="14">
      <c r="A898" s="43"/>
      <c r="B898" s="43"/>
      <c r="C898" s="43"/>
      <c r="D898" s="43"/>
      <c r="E898" s="43"/>
      <c r="F898" s="43"/>
      <c r="G898" s="43"/>
      <c r="H898" s="43"/>
      <c r="I898" s="43"/>
      <c r="J898" s="43"/>
      <c r="K898" s="43"/>
      <c r="L898" s="43"/>
      <c r="M898" s="43"/>
      <c r="N898" s="43"/>
      <c r="O898" s="43"/>
      <c r="P898" s="43"/>
      <c r="Q898" s="43"/>
      <c r="R898" s="43"/>
      <c r="S898" s="43"/>
      <c r="T898" s="43"/>
      <c r="U898" s="43"/>
      <c r="V898" s="43"/>
    </row>
    <row r="899" spans="1:22" ht="14">
      <c r="A899" s="43"/>
      <c r="B899" s="43"/>
      <c r="C899" s="43"/>
      <c r="D899" s="43"/>
      <c r="E899" s="43"/>
      <c r="F899" s="43"/>
      <c r="G899" s="43"/>
      <c r="H899" s="43"/>
      <c r="I899" s="43"/>
      <c r="J899" s="43"/>
      <c r="K899" s="43"/>
      <c r="L899" s="43"/>
      <c r="M899" s="43"/>
      <c r="N899" s="43"/>
      <c r="O899" s="43"/>
      <c r="P899" s="43"/>
      <c r="Q899" s="43"/>
      <c r="R899" s="43"/>
      <c r="S899" s="43"/>
      <c r="T899" s="43"/>
      <c r="U899" s="43"/>
      <c r="V899" s="43"/>
    </row>
    <row r="900" spans="1:22" ht="14">
      <c r="A900" s="43"/>
      <c r="B900" s="43"/>
      <c r="C900" s="43"/>
      <c r="D900" s="43"/>
      <c r="E900" s="43"/>
      <c r="F900" s="43"/>
      <c r="G900" s="43"/>
      <c r="H900" s="43"/>
      <c r="I900" s="43"/>
      <c r="J900" s="43"/>
      <c r="K900" s="43"/>
      <c r="L900" s="43"/>
      <c r="M900" s="43"/>
      <c r="N900" s="43"/>
      <c r="O900" s="43"/>
      <c r="P900" s="43"/>
      <c r="Q900" s="43"/>
      <c r="R900" s="43"/>
      <c r="S900" s="43"/>
      <c r="T900" s="43"/>
      <c r="U900" s="43"/>
      <c r="V900" s="43"/>
    </row>
    <row r="901" spans="1:22" ht="14">
      <c r="A901" s="43"/>
      <c r="B901" s="43"/>
      <c r="C901" s="43"/>
      <c r="D901" s="43"/>
      <c r="E901" s="43"/>
      <c r="F901" s="43"/>
      <c r="G901" s="43"/>
      <c r="H901" s="43"/>
      <c r="I901" s="43"/>
      <c r="J901" s="43"/>
      <c r="K901" s="43"/>
      <c r="L901" s="43"/>
      <c r="M901" s="43"/>
      <c r="N901" s="43"/>
      <c r="O901" s="43"/>
      <c r="P901" s="43"/>
      <c r="Q901" s="43"/>
      <c r="R901" s="43"/>
      <c r="S901" s="43"/>
      <c r="T901" s="43"/>
      <c r="U901" s="43"/>
      <c r="V901" s="43"/>
    </row>
    <row r="902" spans="1:22" ht="14">
      <c r="A902" s="43"/>
      <c r="B902" s="43"/>
      <c r="C902" s="43"/>
      <c r="D902" s="43"/>
      <c r="E902" s="43"/>
      <c r="F902" s="43"/>
      <c r="G902" s="43"/>
      <c r="H902" s="43"/>
      <c r="I902" s="43"/>
      <c r="J902" s="43"/>
      <c r="K902" s="43"/>
      <c r="L902" s="43"/>
      <c r="M902" s="43"/>
      <c r="N902" s="43"/>
      <c r="O902" s="43"/>
      <c r="P902" s="43"/>
      <c r="Q902" s="43"/>
      <c r="R902" s="43"/>
      <c r="S902" s="43"/>
      <c r="T902" s="43"/>
      <c r="U902" s="43"/>
      <c r="V902" s="43"/>
    </row>
    <row r="903" spans="1:22" ht="14">
      <c r="A903" s="43"/>
      <c r="B903" s="43"/>
      <c r="C903" s="43"/>
      <c r="D903" s="43"/>
      <c r="E903" s="43"/>
      <c r="F903" s="43"/>
      <c r="G903" s="43"/>
      <c r="H903" s="43"/>
      <c r="I903" s="43"/>
      <c r="J903" s="43"/>
      <c r="K903" s="43"/>
      <c r="L903" s="43"/>
      <c r="M903" s="43"/>
      <c r="N903" s="43"/>
      <c r="O903" s="43"/>
      <c r="P903" s="43"/>
      <c r="Q903" s="43"/>
      <c r="R903" s="43"/>
      <c r="S903" s="43"/>
      <c r="T903" s="43"/>
      <c r="U903" s="43"/>
      <c r="V903" s="43"/>
    </row>
    <row r="904" spans="1:22" ht="14">
      <c r="A904" s="43"/>
      <c r="B904" s="43"/>
      <c r="C904" s="43"/>
      <c r="D904" s="43"/>
      <c r="E904" s="43"/>
      <c r="F904" s="43"/>
      <c r="G904" s="43"/>
      <c r="H904" s="43"/>
      <c r="I904" s="43"/>
      <c r="J904" s="43"/>
      <c r="K904" s="43"/>
      <c r="L904" s="43"/>
      <c r="M904" s="43"/>
      <c r="N904" s="43"/>
      <c r="O904" s="43"/>
      <c r="P904" s="43"/>
      <c r="Q904" s="43"/>
      <c r="R904" s="43"/>
      <c r="S904" s="43"/>
      <c r="T904" s="43"/>
      <c r="U904" s="43"/>
      <c r="V904" s="43"/>
    </row>
    <row r="905" spans="1:22" ht="14">
      <c r="A905" s="43"/>
      <c r="B905" s="43"/>
      <c r="C905" s="43"/>
      <c r="D905" s="43"/>
      <c r="E905" s="43"/>
      <c r="F905" s="43"/>
      <c r="G905" s="43"/>
      <c r="H905" s="43"/>
      <c r="I905" s="43"/>
      <c r="J905" s="43"/>
      <c r="K905" s="43"/>
      <c r="L905" s="43"/>
      <c r="M905" s="43"/>
      <c r="N905" s="43"/>
      <c r="O905" s="43"/>
      <c r="P905" s="43"/>
      <c r="Q905" s="43"/>
      <c r="R905" s="43"/>
      <c r="S905" s="43"/>
      <c r="T905" s="43"/>
      <c r="U905" s="43"/>
      <c r="V905" s="43"/>
    </row>
    <row r="906" spans="1:22" ht="14">
      <c r="A906" s="43"/>
      <c r="B906" s="43"/>
      <c r="C906" s="43"/>
      <c r="D906" s="43"/>
      <c r="E906" s="43"/>
      <c r="F906" s="43"/>
      <c r="G906" s="43"/>
      <c r="H906" s="43"/>
      <c r="I906" s="43"/>
      <c r="J906" s="43"/>
      <c r="K906" s="43"/>
      <c r="L906" s="43"/>
      <c r="M906" s="43"/>
      <c r="N906" s="43"/>
      <c r="O906" s="43"/>
      <c r="P906" s="43"/>
      <c r="Q906" s="43"/>
      <c r="R906" s="43"/>
      <c r="S906" s="43"/>
      <c r="T906" s="43"/>
      <c r="U906" s="43"/>
      <c r="V906" s="43"/>
    </row>
    <row r="907" spans="1:22" ht="14">
      <c r="A907" s="43"/>
      <c r="B907" s="43"/>
      <c r="C907" s="43"/>
      <c r="D907" s="43"/>
      <c r="E907" s="43"/>
      <c r="F907" s="43"/>
      <c r="G907" s="43"/>
      <c r="H907" s="43"/>
      <c r="I907" s="43"/>
      <c r="J907" s="43"/>
      <c r="K907" s="43"/>
      <c r="L907" s="43"/>
      <c r="M907" s="43"/>
      <c r="N907" s="43"/>
      <c r="O907" s="43"/>
      <c r="P907" s="43"/>
      <c r="Q907" s="43"/>
      <c r="R907" s="43"/>
      <c r="S907" s="43"/>
      <c r="T907" s="43"/>
      <c r="U907" s="43"/>
      <c r="V907" s="43"/>
    </row>
    <row r="908" spans="1:22" ht="14">
      <c r="A908" s="43"/>
      <c r="B908" s="43"/>
      <c r="C908" s="43"/>
      <c r="D908" s="43"/>
      <c r="E908" s="43"/>
      <c r="F908" s="43"/>
      <c r="G908" s="43"/>
      <c r="H908" s="43"/>
      <c r="I908" s="43"/>
      <c r="J908" s="43"/>
      <c r="K908" s="43"/>
      <c r="L908" s="43"/>
      <c r="M908" s="43"/>
      <c r="N908" s="43"/>
      <c r="O908" s="43"/>
      <c r="P908" s="43"/>
      <c r="Q908" s="43"/>
      <c r="R908" s="43"/>
      <c r="S908" s="43"/>
      <c r="T908" s="43"/>
      <c r="U908" s="43"/>
      <c r="V908" s="43"/>
    </row>
    <row r="909" spans="1:22" ht="14">
      <c r="A909" s="43"/>
      <c r="B909" s="43"/>
      <c r="C909" s="43"/>
      <c r="D909" s="43"/>
      <c r="E909" s="43"/>
      <c r="F909" s="43"/>
      <c r="G909" s="43"/>
      <c r="H909" s="43"/>
      <c r="I909" s="43"/>
      <c r="J909" s="43"/>
      <c r="K909" s="43"/>
      <c r="L909" s="43"/>
      <c r="M909" s="43"/>
      <c r="N909" s="43"/>
      <c r="O909" s="43"/>
      <c r="P909" s="43"/>
      <c r="Q909" s="43"/>
      <c r="R909" s="43"/>
      <c r="S909" s="43"/>
      <c r="T909" s="43"/>
      <c r="U909" s="43"/>
      <c r="V909" s="43"/>
    </row>
    <row r="910" spans="1:22" ht="14">
      <c r="A910" s="43"/>
      <c r="B910" s="43"/>
      <c r="C910" s="43"/>
      <c r="D910" s="43"/>
      <c r="E910" s="43"/>
      <c r="F910" s="43"/>
      <c r="G910" s="43"/>
      <c r="H910" s="43"/>
      <c r="I910" s="43"/>
      <c r="J910" s="43"/>
      <c r="K910" s="43"/>
      <c r="L910" s="43"/>
      <c r="M910" s="43"/>
      <c r="N910" s="43"/>
      <c r="O910" s="43"/>
      <c r="P910" s="43"/>
      <c r="Q910" s="43"/>
      <c r="R910" s="43"/>
      <c r="S910" s="43"/>
      <c r="T910" s="43"/>
      <c r="U910" s="43"/>
      <c r="V910" s="43"/>
    </row>
    <row r="911" spans="1:22" ht="14">
      <c r="A911" s="43"/>
      <c r="B911" s="43"/>
      <c r="C911" s="43"/>
      <c r="D911" s="43"/>
      <c r="E911" s="43"/>
      <c r="F911" s="43"/>
      <c r="G911" s="43"/>
      <c r="H911" s="43"/>
      <c r="I911" s="43"/>
      <c r="J911" s="43"/>
      <c r="K911" s="43"/>
      <c r="L911" s="43"/>
      <c r="M911" s="43"/>
      <c r="N911" s="43"/>
      <c r="O911" s="43"/>
      <c r="P911" s="43"/>
      <c r="Q911" s="43"/>
      <c r="R911" s="43"/>
      <c r="S911" s="43"/>
      <c r="T911" s="43"/>
      <c r="U911" s="43"/>
      <c r="V911" s="43"/>
    </row>
    <row r="912" spans="1:22" ht="14">
      <c r="A912" s="43"/>
      <c r="B912" s="43"/>
      <c r="C912" s="43"/>
      <c r="D912" s="43"/>
      <c r="E912" s="43"/>
      <c r="F912" s="43"/>
      <c r="G912" s="43"/>
      <c r="H912" s="43"/>
      <c r="I912" s="43"/>
      <c r="J912" s="43"/>
      <c r="K912" s="43"/>
      <c r="L912" s="43"/>
      <c r="M912" s="43"/>
      <c r="N912" s="43"/>
      <c r="O912" s="43"/>
      <c r="P912" s="43"/>
      <c r="Q912" s="43"/>
      <c r="R912" s="43"/>
      <c r="S912" s="43"/>
      <c r="T912" s="43"/>
      <c r="U912" s="43"/>
      <c r="V912" s="43"/>
    </row>
    <row r="913" spans="1:22" ht="14">
      <c r="A913" s="43"/>
      <c r="B913" s="43"/>
      <c r="C913" s="43"/>
      <c r="D913" s="43"/>
      <c r="E913" s="43"/>
      <c r="F913" s="43"/>
      <c r="G913" s="43"/>
      <c r="H913" s="43"/>
      <c r="I913" s="43"/>
      <c r="J913" s="43"/>
      <c r="K913" s="43"/>
      <c r="L913" s="43"/>
      <c r="M913" s="43"/>
      <c r="N913" s="43"/>
      <c r="O913" s="43"/>
      <c r="P913" s="43"/>
      <c r="Q913" s="43"/>
      <c r="R913" s="43"/>
      <c r="S913" s="43"/>
      <c r="T913" s="43"/>
      <c r="U913" s="43"/>
      <c r="V913" s="43"/>
    </row>
    <row r="914" spans="1:22" ht="14">
      <c r="A914" s="43"/>
      <c r="B914" s="43"/>
      <c r="C914" s="43"/>
      <c r="D914" s="43"/>
      <c r="E914" s="43"/>
      <c r="F914" s="43"/>
      <c r="G914" s="43"/>
      <c r="H914" s="43"/>
      <c r="I914" s="43"/>
      <c r="J914" s="43"/>
      <c r="K914" s="43"/>
      <c r="L914" s="43"/>
      <c r="M914" s="43"/>
      <c r="N914" s="43"/>
      <c r="O914" s="43"/>
      <c r="P914" s="43"/>
      <c r="Q914" s="43"/>
      <c r="R914" s="43"/>
      <c r="S914" s="43"/>
      <c r="T914" s="43"/>
      <c r="U914" s="43"/>
      <c r="V914" s="43"/>
    </row>
    <row r="915" spans="1:22" ht="14">
      <c r="A915" s="43"/>
      <c r="B915" s="43"/>
      <c r="C915" s="43"/>
      <c r="D915" s="43"/>
      <c r="E915" s="43"/>
      <c r="F915" s="43"/>
      <c r="G915" s="43"/>
      <c r="H915" s="43"/>
      <c r="I915" s="43"/>
      <c r="J915" s="43"/>
      <c r="K915" s="43"/>
      <c r="L915" s="43"/>
      <c r="M915" s="43"/>
      <c r="N915" s="43"/>
      <c r="O915" s="43"/>
      <c r="P915" s="43"/>
      <c r="Q915" s="43"/>
      <c r="R915" s="43"/>
      <c r="S915" s="43"/>
      <c r="T915" s="43"/>
      <c r="U915" s="43"/>
      <c r="V915" s="43"/>
    </row>
    <row r="916" spans="1:22" ht="14">
      <c r="A916" s="43"/>
      <c r="B916" s="43"/>
      <c r="C916" s="43"/>
      <c r="D916" s="43"/>
      <c r="E916" s="43"/>
      <c r="F916" s="43"/>
      <c r="G916" s="43"/>
      <c r="H916" s="43"/>
      <c r="I916" s="43"/>
      <c r="J916" s="43"/>
      <c r="K916" s="43"/>
      <c r="L916" s="43"/>
      <c r="M916" s="43"/>
      <c r="N916" s="43"/>
      <c r="O916" s="43"/>
      <c r="P916" s="43"/>
      <c r="Q916" s="43"/>
      <c r="R916" s="43"/>
      <c r="S916" s="43"/>
      <c r="T916" s="43"/>
      <c r="U916" s="43"/>
      <c r="V916" s="43"/>
    </row>
    <row r="917" spans="1:22" ht="14">
      <c r="A917" s="43"/>
      <c r="B917" s="43"/>
      <c r="C917" s="43"/>
      <c r="D917" s="43"/>
      <c r="E917" s="43"/>
      <c r="F917" s="43"/>
      <c r="G917" s="43"/>
      <c r="H917" s="43"/>
      <c r="I917" s="43"/>
      <c r="J917" s="43"/>
      <c r="K917" s="43"/>
      <c r="L917" s="43"/>
      <c r="M917" s="43"/>
      <c r="N917" s="43"/>
      <c r="O917" s="43"/>
      <c r="P917" s="43"/>
      <c r="Q917" s="43"/>
      <c r="R917" s="43"/>
      <c r="S917" s="43"/>
      <c r="T917" s="43"/>
      <c r="U917" s="43"/>
      <c r="V917" s="43"/>
    </row>
    <row r="918" spans="1:22" ht="14">
      <c r="A918" s="43"/>
      <c r="B918" s="43"/>
      <c r="C918" s="43"/>
      <c r="D918" s="43"/>
      <c r="E918" s="43"/>
      <c r="F918" s="43"/>
      <c r="G918" s="43"/>
      <c r="H918" s="43"/>
      <c r="I918" s="43"/>
      <c r="J918" s="43"/>
      <c r="K918" s="43"/>
      <c r="L918" s="43"/>
      <c r="M918" s="43"/>
      <c r="N918" s="43"/>
      <c r="O918" s="43"/>
      <c r="P918" s="43"/>
      <c r="Q918" s="43"/>
      <c r="R918" s="43"/>
      <c r="S918" s="43"/>
      <c r="T918" s="43"/>
      <c r="U918" s="43"/>
      <c r="V918" s="43"/>
    </row>
    <row r="919" spans="1:22" ht="14">
      <c r="A919" s="43"/>
      <c r="B919" s="43"/>
      <c r="C919" s="43"/>
      <c r="D919" s="43"/>
      <c r="E919" s="43"/>
      <c r="F919" s="43"/>
      <c r="G919" s="43"/>
      <c r="H919" s="43"/>
      <c r="I919" s="43"/>
      <c r="J919" s="43"/>
      <c r="K919" s="43"/>
      <c r="L919" s="43"/>
      <c r="M919" s="43"/>
      <c r="N919" s="43"/>
      <c r="O919" s="43"/>
      <c r="P919" s="43"/>
      <c r="Q919" s="43"/>
      <c r="R919" s="43"/>
      <c r="S919" s="43"/>
      <c r="T919" s="43"/>
      <c r="U919" s="43"/>
      <c r="V919" s="43"/>
    </row>
    <row r="920" spans="1:22" ht="14">
      <c r="A920" s="43"/>
      <c r="B920" s="43"/>
      <c r="C920" s="43"/>
      <c r="D920" s="43"/>
      <c r="E920" s="43"/>
      <c r="F920" s="43"/>
      <c r="G920" s="43"/>
      <c r="H920" s="43"/>
      <c r="I920" s="43"/>
      <c r="J920" s="43"/>
      <c r="K920" s="43"/>
      <c r="L920" s="43"/>
      <c r="M920" s="43"/>
      <c r="N920" s="43"/>
      <c r="O920" s="43"/>
      <c r="P920" s="43"/>
      <c r="Q920" s="43"/>
      <c r="R920" s="43"/>
      <c r="S920" s="43"/>
      <c r="T920" s="43"/>
      <c r="U920" s="43"/>
      <c r="V920" s="43"/>
    </row>
    <row r="921" spans="1:22" ht="14">
      <c r="A921" s="43"/>
      <c r="B921" s="43"/>
      <c r="C921" s="43"/>
      <c r="D921" s="43"/>
      <c r="E921" s="43"/>
      <c r="F921" s="43"/>
      <c r="G921" s="43"/>
      <c r="H921" s="43"/>
      <c r="I921" s="43"/>
      <c r="J921" s="43"/>
      <c r="K921" s="43"/>
      <c r="L921" s="43"/>
      <c r="M921" s="43"/>
      <c r="N921" s="43"/>
      <c r="O921" s="43"/>
      <c r="P921" s="43"/>
      <c r="Q921" s="43"/>
      <c r="R921" s="43"/>
      <c r="S921" s="43"/>
      <c r="T921" s="43"/>
      <c r="U921" s="43"/>
      <c r="V921" s="43"/>
    </row>
    <row r="922" spans="1:22" ht="14">
      <c r="A922" s="43"/>
      <c r="B922" s="43"/>
      <c r="C922" s="43"/>
      <c r="D922" s="43"/>
      <c r="E922" s="43"/>
      <c r="F922" s="43"/>
      <c r="G922" s="43"/>
      <c r="H922" s="43"/>
      <c r="I922" s="43"/>
      <c r="J922" s="43"/>
      <c r="K922" s="43"/>
      <c r="L922" s="43"/>
      <c r="M922" s="43"/>
      <c r="N922" s="43"/>
      <c r="O922" s="43"/>
      <c r="P922" s="43"/>
      <c r="Q922" s="43"/>
      <c r="R922" s="43"/>
      <c r="S922" s="43"/>
      <c r="T922" s="43"/>
      <c r="U922" s="43"/>
      <c r="V922" s="43"/>
    </row>
    <row r="923" spans="1:22" ht="14">
      <c r="A923" s="43"/>
      <c r="B923" s="43"/>
      <c r="C923" s="43"/>
      <c r="D923" s="43"/>
      <c r="E923" s="43"/>
      <c r="F923" s="43"/>
      <c r="G923" s="43"/>
      <c r="H923" s="43"/>
      <c r="I923" s="43"/>
      <c r="J923" s="43"/>
      <c r="K923" s="43"/>
      <c r="L923" s="43"/>
      <c r="M923" s="43"/>
      <c r="N923" s="43"/>
      <c r="O923" s="43"/>
      <c r="P923" s="43"/>
      <c r="Q923" s="43"/>
      <c r="R923" s="43"/>
      <c r="S923" s="43"/>
      <c r="T923" s="43"/>
      <c r="U923" s="43"/>
      <c r="V923" s="43"/>
    </row>
    <row r="924" spans="1:22" ht="14">
      <c r="A924" s="43"/>
      <c r="B924" s="43"/>
      <c r="C924" s="43"/>
      <c r="D924" s="43"/>
      <c r="E924" s="43"/>
      <c r="F924" s="43"/>
      <c r="G924" s="43"/>
      <c r="H924" s="43"/>
      <c r="I924" s="43"/>
      <c r="J924" s="43"/>
      <c r="K924" s="43"/>
      <c r="L924" s="43"/>
      <c r="M924" s="43"/>
      <c r="N924" s="43"/>
      <c r="O924" s="43"/>
      <c r="P924" s="43"/>
      <c r="Q924" s="43"/>
      <c r="R924" s="43"/>
      <c r="S924" s="43"/>
      <c r="T924" s="43"/>
      <c r="U924" s="43"/>
      <c r="V924" s="43"/>
    </row>
    <row r="925" spans="1:22" ht="14">
      <c r="A925" s="43"/>
      <c r="B925" s="43"/>
      <c r="C925" s="43"/>
      <c r="D925" s="43"/>
      <c r="E925" s="43"/>
      <c r="F925" s="43"/>
      <c r="G925" s="43"/>
      <c r="H925" s="43"/>
      <c r="I925" s="43"/>
      <c r="J925" s="43"/>
      <c r="K925" s="43"/>
      <c r="L925" s="43"/>
      <c r="M925" s="43"/>
      <c r="N925" s="43"/>
      <c r="O925" s="43"/>
      <c r="P925" s="43"/>
      <c r="Q925" s="43"/>
      <c r="R925" s="43"/>
      <c r="S925" s="43"/>
      <c r="T925" s="43"/>
      <c r="U925" s="43"/>
      <c r="V925" s="43"/>
    </row>
    <row r="926" spans="1:22" ht="14">
      <c r="A926" s="43"/>
      <c r="B926" s="43"/>
      <c r="C926" s="43"/>
      <c r="D926" s="43"/>
      <c r="E926" s="43"/>
      <c r="F926" s="43"/>
      <c r="G926" s="43"/>
      <c r="H926" s="43"/>
      <c r="I926" s="43"/>
      <c r="J926" s="43"/>
      <c r="K926" s="43"/>
      <c r="L926" s="43"/>
      <c r="M926" s="43"/>
      <c r="N926" s="43"/>
      <c r="O926" s="43"/>
      <c r="P926" s="43"/>
      <c r="Q926" s="43"/>
      <c r="R926" s="43"/>
      <c r="S926" s="43"/>
      <c r="T926" s="43"/>
      <c r="U926" s="43"/>
      <c r="V926" s="43"/>
    </row>
    <row r="927" spans="1:22" ht="14">
      <c r="A927" s="43"/>
      <c r="B927" s="43"/>
      <c r="C927" s="43"/>
      <c r="D927" s="43"/>
      <c r="E927" s="43"/>
      <c r="F927" s="43"/>
      <c r="G927" s="43"/>
      <c r="H927" s="43"/>
      <c r="I927" s="43"/>
      <c r="J927" s="43"/>
      <c r="K927" s="43"/>
      <c r="L927" s="43"/>
      <c r="M927" s="43"/>
      <c r="N927" s="43"/>
      <c r="O927" s="43"/>
      <c r="P927" s="43"/>
      <c r="Q927" s="43"/>
      <c r="R927" s="43"/>
      <c r="S927" s="43"/>
      <c r="T927" s="43"/>
      <c r="U927" s="43"/>
      <c r="V927" s="43"/>
    </row>
    <row r="928" spans="1:22" ht="14">
      <c r="A928" s="43"/>
      <c r="B928" s="43"/>
      <c r="C928" s="43"/>
      <c r="D928" s="43"/>
      <c r="E928" s="43"/>
      <c r="F928" s="43"/>
      <c r="G928" s="43"/>
      <c r="H928" s="43"/>
      <c r="I928" s="43"/>
      <c r="J928" s="43"/>
      <c r="K928" s="43"/>
      <c r="L928" s="43"/>
      <c r="M928" s="43"/>
      <c r="N928" s="43"/>
      <c r="O928" s="43"/>
      <c r="P928" s="43"/>
      <c r="Q928" s="43"/>
      <c r="R928" s="43"/>
      <c r="S928" s="43"/>
      <c r="T928" s="43"/>
      <c r="U928" s="43"/>
      <c r="V928" s="43"/>
    </row>
    <row r="929" spans="1:22" ht="14">
      <c r="A929" s="43"/>
      <c r="B929" s="43"/>
      <c r="C929" s="43"/>
      <c r="D929" s="43"/>
      <c r="E929" s="43"/>
      <c r="F929" s="43"/>
      <c r="G929" s="43"/>
      <c r="H929" s="43"/>
      <c r="I929" s="43"/>
      <c r="J929" s="43"/>
      <c r="K929" s="43"/>
      <c r="L929" s="43"/>
      <c r="M929" s="43"/>
      <c r="N929" s="43"/>
      <c r="O929" s="43"/>
      <c r="P929" s="43"/>
      <c r="Q929" s="43"/>
      <c r="R929" s="43"/>
      <c r="S929" s="43"/>
      <c r="T929" s="43"/>
      <c r="U929" s="43"/>
      <c r="V929" s="43"/>
    </row>
    <row r="930" spans="1:22" ht="14">
      <c r="A930" s="43"/>
      <c r="B930" s="43"/>
      <c r="C930" s="43"/>
      <c r="D930" s="43"/>
      <c r="E930" s="43"/>
      <c r="F930" s="43"/>
      <c r="G930" s="43"/>
      <c r="H930" s="43"/>
      <c r="I930" s="43"/>
      <c r="J930" s="43"/>
      <c r="K930" s="43"/>
      <c r="L930" s="43"/>
      <c r="M930" s="43"/>
      <c r="N930" s="43"/>
      <c r="O930" s="43"/>
      <c r="P930" s="43"/>
      <c r="Q930" s="43"/>
      <c r="R930" s="43"/>
      <c r="S930" s="43"/>
      <c r="T930" s="43"/>
      <c r="U930" s="43"/>
      <c r="V930" s="43"/>
    </row>
    <row r="931" spans="1:22" ht="14">
      <c r="A931" s="43"/>
      <c r="B931" s="43"/>
      <c r="C931" s="43"/>
      <c r="D931" s="43"/>
      <c r="E931" s="43"/>
      <c r="F931" s="43"/>
      <c r="G931" s="43"/>
      <c r="H931" s="43"/>
      <c r="I931" s="43"/>
      <c r="J931" s="43"/>
      <c r="K931" s="43"/>
      <c r="L931" s="43"/>
      <c r="M931" s="43"/>
      <c r="N931" s="43"/>
      <c r="O931" s="43"/>
      <c r="P931" s="43"/>
      <c r="Q931" s="43"/>
      <c r="R931" s="43"/>
      <c r="S931" s="43"/>
      <c r="T931" s="43"/>
      <c r="U931" s="43"/>
      <c r="V931" s="43"/>
    </row>
    <row r="932" spans="1:22" ht="14">
      <c r="A932" s="43"/>
      <c r="B932" s="43"/>
      <c r="C932" s="43"/>
      <c r="D932" s="43"/>
      <c r="E932" s="43"/>
      <c r="F932" s="43"/>
      <c r="G932" s="43"/>
      <c r="H932" s="43"/>
      <c r="I932" s="43"/>
      <c r="J932" s="43"/>
      <c r="K932" s="43"/>
      <c r="L932" s="43"/>
      <c r="M932" s="43"/>
      <c r="N932" s="43"/>
      <c r="O932" s="43"/>
      <c r="P932" s="43"/>
      <c r="Q932" s="43"/>
      <c r="R932" s="43"/>
      <c r="S932" s="43"/>
      <c r="T932" s="43"/>
      <c r="U932" s="43"/>
      <c r="V932" s="43"/>
    </row>
    <row r="933" spans="1:22" ht="14">
      <c r="A933" s="43"/>
      <c r="B933" s="43"/>
      <c r="C933" s="43"/>
      <c r="D933" s="43"/>
      <c r="E933" s="43"/>
      <c r="F933" s="43"/>
      <c r="G933" s="43"/>
      <c r="H933" s="43"/>
      <c r="I933" s="43"/>
      <c r="J933" s="43"/>
      <c r="K933" s="43"/>
      <c r="L933" s="43"/>
      <c r="M933" s="43"/>
      <c r="N933" s="43"/>
      <c r="O933" s="43"/>
      <c r="P933" s="43"/>
      <c r="Q933" s="43"/>
      <c r="R933" s="43"/>
      <c r="S933" s="43"/>
      <c r="T933" s="43"/>
      <c r="U933" s="43"/>
      <c r="V933" s="43"/>
    </row>
    <row r="934" spans="1:22" ht="14">
      <c r="A934" s="43"/>
      <c r="B934" s="43"/>
      <c r="C934" s="43"/>
      <c r="D934" s="43"/>
      <c r="E934" s="43"/>
      <c r="F934" s="43"/>
      <c r="G934" s="43"/>
      <c r="H934" s="43"/>
      <c r="I934" s="43"/>
      <c r="J934" s="43"/>
      <c r="K934" s="43"/>
      <c r="L934" s="43"/>
      <c r="M934" s="43"/>
      <c r="N934" s="43"/>
      <c r="O934" s="43"/>
      <c r="P934" s="43"/>
      <c r="Q934" s="43"/>
      <c r="R934" s="43"/>
      <c r="S934" s="43"/>
      <c r="T934" s="43"/>
      <c r="U934" s="43"/>
      <c r="V934" s="43"/>
    </row>
    <row r="935" spans="1:22" ht="14">
      <c r="A935" s="43"/>
      <c r="B935" s="43"/>
      <c r="C935" s="43"/>
      <c r="D935" s="43"/>
      <c r="E935" s="43"/>
      <c r="F935" s="43"/>
      <c r="G935" s="43"/>
      <c r="H935" s="43"/>
      <c r="I935" s="43"/>
      <c r="J935" s="43"/>
      <c r="K935" s="43"/>
      <c r="L935" s="43"/>
      <c r="M935" s="43"/>
      <c r="N935" s="43"/>
      <c r="O935" s="43"/>
      <c r="P935" s="43"/>
      <c r="Q935" s="43"/>
      <c r="R935" s="43"/>
      <c r="S935" s="43"/>
      <c r="T935" s="43"/>
      <c r="U935" s="43"/>
      <c r="V935" s="43"/>
    </row>
    <row r="936" spans="1:22" ht="14">
      <c r="A936" s="43"/>
      <c r="B936" s="43"/>
      <c r="C936" s="43"/>
      <c r="D936" s="43"/>
      <c r="E936" s="43"/>
      <c r="F936" s="43"/>
      <c r="G936" s="43"/>
      <c r="H936" s="43"/>
      <c r="I936" s="43"/>
      <c r="J936" s="43"/>
      <c r="K936" s="43"/>
      <c r="L936" s="43"/>
      <c r="M936" s="43"/>
      <c r="N936" s="43"/>
      <c r="O936" s="43"/>
      <c r="P936" s="43"/>
      <c r="Q936" s="43"/>
      <c r="R936" s="43"/>
      <c r="S936" s="43"/>
      <c r="T936" s="43"/>
      <c r="U936" s="43"/>
      <c r="V936" s="43"/>
    </row>
    <row r="937" spans="1:22" ht="14">
      <c r="A937" s="43"/>
      <c r="B937" s="43"/>
      <c r="C937" s="43"/>
      <c r="D937" s="43"/>
      <c r="E937" s="43"/>
      <c r="F937" s="43"/>
      <c r="G937" s="43"/>
      <c r="H937" s="43"/>
      <c r="I937" s="43"/>
      <c r="J937" s="43"/>
      <c r="K937" s="43"/>
      <c r="L937" s="43"/>
      <c r="M937" s="43"/>
      <c r="N937" s="43"/>
      <c r="O937" s="43"/>
      <c r="P937" s="43"/>
      <c r="Q937" s="43"/>
      <c r="R937" s="43"/>
      <c r="S937" s="43"/>
      <c r="T937" s="43"/>
      <c r="U937" s="43"/>
      <c r="V937" s="43"/>
    </row>
    <row r="938" spans="1:22" ht="14">
      <c r="A938" s="43"/>
      <c r="B938" s="43"/>
      <c r="C938" s="43"/>
      <c r="D938" s="43"/>
      <c r="E938" s="43"/>
      <c r="F938" s="43"/>
      <c r="G938" s="43"/>
      <c r="H938" s="43"/>
      <c r="I938" s="43"/>
      <c r="J938" s="43"/>
      <c r="K938" s="43"/>
      <c r="L938" s="43"/>
      <c r="M938" s="43"/>
      <c r="N938" s="43"/>
      <c r="O938" s="43"/>
      <c r="P938" s="43"/>
      <c r="Q938" s="43"/>
      <c r="R938" s="43"/>
      <c r="S938" s="43"/>
      <c r="T938" s="43"/>
      <c r="U938" s="43"/>
      <c r="V938" s="43"/>
    </row>
    <row r="939" spans="1:22" ht="14">
      <c r="A939" s="43"/>
      <c r="B939" s="43"/>
      <c r="C939" s="43"/>
      <c r="D939" s="43"/>
      <c r="E939" s="43"/>
      <c r="F939" s="43"/>
      <c r="G939" s="43"/>
      <c r="H939" s="43"/>
      <c r="I939" s="43"/>
      <c r="J939" s="43"/>
      <c r="K939" s="43"/>
      <c r="L939" s="43"/>
      <c r="M939" s="43"/>
      <c r="N939" s="43"/>
      <c r="O939" s="43"/>
      <c r="P939" s="43"/>
      <c r="Q939" s="43"/>
      <c r="R939" s="43"/>
      <c r="S939" s="43"/>
      <c r="T939" s="43"/>
      <c r="U939" s="43"/>
      <c r="V939" s="43"/>
    </row>
    <row r="940" spans="1:22" ht="14">
      <c r="A940" s="43"/>
      <c r="B940" s="43"/>
      <c r="C940" s="43"/>
      <c r="D940" s="43"/>
      <c r="E940" s="43"/>
      <c r="F940" s="43"/>
      <c r="G940" s="43"/>
      <c r="H940" s="43"/>
      <c r="I940" s="43"/>
      <c r="J940" s="43"/>
      <c r="K940" s="43"/>
      <c r="L940" s="43"/>
      <c r="M940" s="43"/>
      <c r="N940" s="43"/>
      <c r="O940" s="43"/>
      <c r="P940" s="43"/>
      <c r="Q940" s="43"/>
      <c r="R940" s="43"/>
      <c r="S940" s="43"/>
      <c r="T940" s="43"/>
      <c r="U940" s="43"/>
      <c r="V940" s="43"/>
    </row>
    <row r="941" spans="1:22" ht="14">
      <c r="A941" s="43"/>
      <c r="B941" s="43"/>
      <c r="C941" s="43"/>
      <c r="D941" s="43"/>
      <c r="E941" s="43"/>
      <c r="F941" s="43"/>
      <c r="G941" s="43"/>
      <c r="H941" s="43"/>
      <c r="I941" s="43"/>
      <c r="J941" s="43"/>
      <c r="K941" s="43"/>
      <c r="L941" s="43"/>
      <c r="M941" s="43"/>
      <c r="N941" s="43"/>
      <c r="O941" s="43"/>
      <c r="P941" s="43"/>
      <c r="Q941" s="43"/>
      <c r="R941" s="43"/>
      <c r="S941" s="43"/>
      <c r="T941" s="43"/>
      <c r="U941" s="43"/>
      <c r="V941" s="43"/>
    </row>
    <row r="942" spans="1:22" ht="14">
      <c r="A942" s="43"/>
      <c r="B942" s="43"/>
      <c r="C942" s="43"/>
      <c r="D942" s="43"/>
      <c r="E942" s="43"/>
      <c r="F942" s="43"/>
      <c r="G942" s="43"/>
      <c r="H942" s="43"/>
      <c r="I942" s="43"/>
      <c r="J942" s="43"/>
      <c r="K942" s="43"/>
      <c r="L942" s="43"/>
      <c r="M942" s="43"/>
      <c r="N942" s="43"/>
      <c r="O942" s="43"/>
      <c r="P942" s="43"/>
      <c r="Q942" s="43"/>
      <c r="R942" s="43"/>
      <c r="S942" s="43"/>
      <c r="T942" s="43"/>
      <c r="U942" s="43"/>
      <c r="V942" s="43"/>
    </row>
    <row r="943" spans="1:22" ht="14">
      <c r="A943" s="43"/>
      <c r="B943" s="43"/>
      <c r="C943" s="43"/>
      <c r="D943" s="43"/>
      <c r="E943" s="43"/>
      <c r="F943" s="43"/>
      <c r="G943" s="43"/>
      <c r="H943" s="43"/>
      <c r="I943" s="43"/>
      <c r="J943" s="43"/>
      <c r="K943" s="43"/>
      <c r="L943" s="43"/>
      <c r="M943" s="43"/>
      <c r="N943" s="43"/>
      <c r="O943" s="43"/>
      <c r="P943" s="43"/>
      <c r="Q943" s="43"/>
      <c r="R943" s="43"/>
      <c r="S943" s="43"/>
      <c r="T943" s="43"/>
      <c r="U943" s="43"/>
      <c r="V943" s="43"/>
    </row>
    <row r="944" spans="1:22" ht="14">
      <c r="A944" s="43"/>
      <c r="B944" s="43"/>
      <c r="C944" s="43"/>
      <c r="D944" s="43"/>
      <c r="E944" s="43"/>
      <c r="F944" s="43"/>
      <c r="G944" s="43"/>
      <c r="H944" s="43"/>
      <c r="I944" s="43"/>
      <c r="J944" s="43"/>
      <c r="K944" s="43"/>
      <c r="L944" s="43"/>
      <c r="M944" s="43"/>
      <c r="N944" s="43"/>
      <c r="O944" s="43"/>
      <c r="P944" s="43"/>
      <c r="Q944" s="43"/>
      <c r="R944" s="43"/>
      <c r="S944" s="43"/>
      <c r="T944" s="43"/>
      <c r="U944" s="43"/>
      <c r="V944" s="43"/>
    </row>
    <row r="945" spans="1:22" ht="14">
      <c r="A945" s="43"/>
      <c r="B945" s="43"/>
      <c r="C945" s="43"/>
      <c r="D945" s="43"/>
      <c r="E945" s="43"/>
      <c r="F945" s="43"/>
      <c r="G945" s="43"/>
      <c r="H945" s="43"/>
      <c r="I945" s="43"/>
      <c r="J945" s="43"/>
      <c r="K945" s="43"/>
      <c r="L945" s="43"/>
      <c r="M945" s="43"/>
      <c r="N945" s="43"/>
      <c r="O945" s="43"/>
      <c r="P945" s="43"/>
      <c r="Q945" s="43"/>
      <c r="R945" s="43"/>
      <c r="S945" s="43"/>
      <c r="T945" s="43"/>
      <c r="U945" s="43"/>
      <c r="V945" s="43"/>
    </row>
    <row r="946" spans="1:22" ht="14">
      <c r="A946" s="43"/>
      <c r="B946" s="43"/>
      <c r="C946" s="43"/>
      <c r="D946" s="43"/>
      <c r="E946" s="43"/>
      <c r="F946" s="43"/>
      <c r="G946" s="43"/>
      <c r="H946" s="43"/>
      <c r="I946" s="43"/>
      <c r="J946" s="43"/>
      <c r="K946" s="43"/>
      <c r="L946" s="43"/>
      <c r="M946" s="43"/>
      <c r="N946" s="43"/>
      <c r="O946" s="43"/>
      <c r="P946" s="43"/>
      <c r="Q946" s="43"/>
      <c r="R946" s="43"/>
      <c r="S946" s="43"/>
      <c r="T946" s="43"/>
      <c r="U946" s="43"/>
      <c r="V946" s="43"/>
    </row>
    <row r="947" spans="1:22" ht="14">
      <c r="A947" s="43"/>
      <c r="B947" s="43"/>
      <c r="C947" s="43"/>
      <c r="D947" s="43"/>
      <c r="E947" s="43"/>
      <c r="F947" s="43"/>
      <c r="G947" s="43"/>
      <c r="H947" s="43"/>
      <c r="I947" s="43"/>
      <c r="J947" s="43"/>
      <c r="K947" s="43"/>
      <c r="L947" s="43"/>
      <c r="M947" s="43"/>
      <c r="N947" s="43"/>
      <c r="O947" s="43"/>
      <c r="P947" s="43"/>
      <c r="Q947" s="43"/>
      <c r="R947" s="43"/>
      <c r="S947" s="43"/>
      <c r="T947" s="43"/>
      <c r="U947" s="43"/>
      <c r="V947" s="43"/>
    </row>
    <row r="948" spans="1:22" ht="14">
      <c r="A948" s="43"/>
      <c r="B948" s="43"/>
      <c r="C948" s="43"/>
      <c r="D948" s="43"/>
      <c r="E948" s="43"/>
      <c r="F948" s="43"/>
      <c r="G948" s="43"/>
      <c r="H948" s="43"/>
      <c r="I948" s="43"/>
      <c r="J948" s="43"/>
      <c r="K948" s="43"/>
      <c r="L948" s="43"/>
      <c r="M948" s="43"/>
      <c r="N948" s="43"/>
      <c r="O948" s="43"/>
      <c r="P948" s="43"/>
      <c r="Q948" s="43"/>
      <c r="R948" s="43"/>
      <c r="S948" s="43"/>
      <c r="T948" s="43"/>
      <c r="U948" s="43"/>
      <c r="V948" s="43"/>
    </row>
    <row r="949" spans="1:22" ht="14">
      <c r="A949" s="43"/>
      <c r="B949" s="43"/>
      <c r="C949" s="43"/>
      <c r="D949" s="43"/>
      <c r="E949" s="43"/>
      <c r="F949" s="43"/>
      <c r="G949" s="43"/>
      <c r="H949" s="43"/>
      <c r="I949" s="43"/>
      <c r="J949" s="43"/>
      <c r="K949" s="43"/>
      <c r="L949" s="43"/>
      <c r="M949" s="43"/>
      <c r="N949" s="43"/>
      <c r="O949" s="43"/>
      <c r="P949" s="43"/>
      <c r="Q949" s="43"/>
      <c r="R949" s="43"/>
      <c r="S949" s="43"/>
      <c r="T949" s="43"/>
      <c r="U949" s="43"/>
      <c r="V949" s="43"/>
    </row>
    <row r="950" spans="1:22" ht="14">
      <c r="A950" s="43"/>
      <c r="B950" s="43"/>
      <c r="C950" s="43"/>
      <c r="D950" s="43"/>
      <c r="E950" s="43"/>
      <c r="F950" s="43"/>
      <c r="G950" s="43"/>
      <c r="H950" s="43"/>
      <c r="I950" s="43"/>
      <c r="J950" s="43"/>
      <c r="K950" s="43"/>
      <c r="L950" s="43"/>
      <c r="M950" s="43"/>
      <c r="N950" s="43"/>
      <c r="O950" s="43"/>
      <c r="P950" s="43"/>
      <c r="Q950" s="43"/>
      <c r="R950" s="43"/>
      <c r="S950" s="43"/>
      <c r="T950" s="43"/>
      <c r="U950" s="43"/>
      <c r="V950" s="43"/>
    </row>
    <row r="951" spans="1:22" ht="14">
      <c r="A951" s="43"/>
      <c r="B951" s="43"/>
      <c r="C951" s="43"/>
      <c r="D951" s="43"/>
      <c r="E951" s="43"/>
      <c r="F951" s="43"/>
      <c r="G951" s="43"/>
      <c r="H951" s="43"/>
      <c r="I951" s="43"/>
      <c r="J951" s="43"/>
      <c r="K951" s="43"/>
      <c r="L951" s="43"/>
      <c r="M951" s="43"/>
      <c r="N951" s="43"/>
      <c r="O951" s="43"/>
      <c r="P951" s="43"/>
      <c r="Q951" s="43"/>
      <c r="R951" s="43"/>
      <c r="S951" s="43"/>
      <c r="T951" s="43"/>
      <c r="U951" s="43"/>
      <c r="V951" s="43"/>
    </row>
    <row r="952" spans="1:22" ht="14">
      <c r="A952" s="43"/>
      <c r="B952" s="43"/>
      <c r="C952" s="43"/>
      <c r="D952" s="43"/>
      <c r="E952" s="43"/>
      <c r="F952" s="43"/>
      <c r="G952" s="43"/>
      <c r="H952" s="43"/>
      <c r="I952" s="43"/>
      <c r="J952" s="43"/>
      <c r="K952" s="43"/>
      <c r="L952" s="43"/>
      <c r="M952" s="43"/>
      <c r="N952" s="43"/>
      <c r="O952" s="43"/>
      <c r="P952" s="43"/>
      <c r="Q952" s="43"/>
      <c r="R952" s="43"/>
      <c r="S952" s="43"/>
      <c r="T952" s="43"/>
      <c r="U952" s="43"/>
      <c r="V952" s="43"/>
    </row>
    <row r="953" spans="1:22" ht="14">
      <c r="A953" s="43"/>
      <c r="B953" s="43"/>
      <c r="C953" s="43"/>
      <c r="D953" s="43"/>
      <c r="E953" s="43"/>
      <c r="F953" s="43"/>
      <c r="G953" s="43"/>
      <c r="H953" s="43"/>
      <c r="I953" s="43"/>
      <c r="J953" s="43"/>
      <c r="K953" s="43"/>
      <c r="L953" s="43"/>
      <c r="M953" s="43"/>
      <c r="N953" s="43"/>
      <c r="O953" s="43"/>
      <c r="P953" s="43"/>
      <c r="Q953" s="43"/>
      <c r="R953" s="43"/>
      <c r="S953" s="43"/>
      <c r="T953" s="43"/>
      <c r="U953" s="43"/>
      <c r="V953" s="43"/>
    </row>
    <row r="954" spans="1:22" ht="14">
      <c r="A954" s="43"/>
      <c r="B954" s="43"/>
      <c r="C954" s="43"/>
      <c r="D954" s="43"/>
      <c r="E954" s="43"/>
      <c r="F954" s="43"/>
      <c r="G954" s="43"/>
      <c r="H954" s="43"/>
      <c r="I954" s="43"/>
      <c r="J954" s="43"/>
      <c r="K954" s="43"/>
      <c r="L954" s="43"/>
      <c r="M954" s="43"/>
      <c r="N954" s="43"/>
      <c r="O954" s="43"/>
      <c r="P954" s="43"/>
      <c r="Q954" s="43"/>
      <c r="R954" s="43"/>
      <c r="S954" s="43"/>
      <c r="T954" s="43"/>
      <c r="U954" s="43"/>
      <c r="V954" s="43"/>
    </row>
    <row r="955" spans="1:22" ht="14">
      <c r="A955" s="43"/>
      <c r="B955" s="43"/>
      <c r="C955" s="43"/>
      <c r="D955" s="43"/>
      <c r="E955" s="43"/>
      <c r="F955" s="43"/>
      <c r="G955" s="43"/>
      <c r="H955" s="43"/>
      <c r="I955" s="43"/>
      <c r="J955" s="43"/>
      <c r="K955" s="43"/>
      <c r="L955" s="43"/>
      <c r="M955" s="43"/>
      <c r="N955" s="43"/>
      <c r="O955" s="43"/>
      <c r="P955" s="43"/>
      <c r="Q955" s="43"/>
      <c r="R955" s="43"/>
      <c r="S955" s="43"/>
      <c r="T955" s="43"/>
      <c r="U955" s="43"/>
      <c r="V955" s="43"/>
    </row>
    <row r="956" spans="1:22" ht="14">
      <c r="A956" s="43"/>
      <c r="B956" s="43"/>
      <c r="C956" s="43"/>
      <c r="D956" s="43"/>
      <c r="E956" s="43"/>
      <c r="F956" s="43"/>
      <c r="G956" s="43"/>
      <c r="H956" s="43"/>
      <c r="I956" s="43"/>
      <c r="J956" s="43"/>
      <c r="K956" s="43"/>
      <c r="L956" s="43"/>
      <c r="M956" s="43"/>
      <c r="N956" s="43"/>
      <c r="O956" s="43"/>
      <c r="P956" s="43"/>
      <c r="Q956" s="43"/>
      <c r="R956" s="43"/>
      <c r="S956" s="43"/>
      <c r="T956" s="43"/>
      <c r="U956" s="43"/>
      <c r="V956" s="43"/>
    </row>
    <row r="957" spans="1:22" ht="14">
      <c r="A957" s="43"/>
      <c r="B957" s="43"/>
      <c r="C957" s="43"/>
      <c r="D957" s="43"/>
      <c r="E957" s="43"/>
      <c r="F957" s="43"/>
      <c r="G957" s="43"/>
      <c r="H957" s="43"/>
      <c r="I957" s="43"/>
      <c r="J957" s="43"/>
      <c r="K957" s="43"/>
      <c r="L957" s="43"/>
      <c r="M957" s="43"/>
      <c r="N957" s="43"/>
      <c r="O957" s="43"/>
      <c r="P957" s="43"/>
      <c r="Q957" s="43"/>
      <c r="R957" s="43"/>
      <c r="S957" s="43"/>
      <c r="T957" s="43"/>
      <c r="U957" s="43"/>
      <c r="V957" s="43"/>
    </row>
    <row r="958" spans="1:22" ht="14">
      <c r="A958" s="43"/>
      <c r="B958" s="43"/>
      <c r="C958" s="43"/>
      <c r="D958" s="43"/>
      <c r="E958" s="43"/>
      <c r="F958" s="43"/>
      <c r="G958" s="43"/>
      <c r="H958" s="43"/>
      <c r="I958" s="43"/>
      <c r="J958" s="43"/>
      <c r="K958" s="43"/>
      <c r="L958" s="43"/>
      <c r="M958" s="43"/>
      <c r="N958" s="43"/>
      <c r="O958" s="43"/>
      <c r="P958" s="43"/>
      <c r="Q958" s="43"/>
      <c r="R958" s="43"/>
      <c r="S958" s="43"/>
      <c r="T958" s="43"/>
      <c r="U958" s="43"/>
      <c r="V958" s="43"/>
    </row>
    <row r="959" spans="1:22" ht="14">
      <c r="A959" s="43"/>
      <c r="B959" s="43"/>
      <c r="C959" s="43"/>
      <c r="D959" s="43"/>
      <c r="E959" s="43"/>
      <c r="F959" s="43"/>
      <c r="G959" s="43"/>
      <c r="H959" s="43"/>
      <c r="I959" s="43"/>
      <c r="J959" s="43"/>
      <c r="K959" s="43"/>
      <c r="L959" s="43"/>
      <c r="M959" s="43"/>
      <c r="N959" s="43"/>
      <c r="O959" s="43"/>
      <c r="P959" s="43"/>
      <c r="Q959" s="43"/>
      <c r="R959" s="43"/>
      <c r="S959" s="43"/>
      <c r="T959" s="43"/>
      <c r="U959" s="43"/>
      <c r="V959" s="43"/>
    </row>
    <row r="960" spans="1:22" ht="14">
      <c r="A960" s="43"/>
      <c r="B960" s="43"/>
      <c r="C960" s="43"/>
      <c r="D960" s="43"/>
      <c r="E960" s="43"/>
      <c r="F960" s="43"/>
      <c r="G960" s="43"/>
      <c r="H960" s="43"/>
      <c r="I960" s="43"/>
      <c r="J960" s="43"/>
      <c r="K960" s="43"/>
      <c r="L960" s="43"/>
      <c r="M960" s="43"/>
      <c r="N960" s="43"/>
      <c r="O960" s="43"/>
      <c r="P960" s="43"/>
      <c r="Q960" s="43"/>
      <c r="R960" s="43"/>
      <c r="S960" s="43"/>
      <c r="T960" s="43"/>
      <c r="U960" s="43"/>
      <c r="V960" s="43"/>
    </row>
    <row r="961" spans="1:22" ht="14">
      <c r="A961" s="43"/>
      <c r="B961" s="43"/>
      <c r="C961" s="43"/>
      <c r="D961" s="43"/>
      <c r="E961" s="43"/>
      <c r="F961" s="43"/>
      <c r="G961" s="43"/>
      <c r="H961" s="43"/>
      <c r="I961" s="43"/>
      <c r="J961" s="43"/>
      <c r="K961" s="43"/>
      <c r="L961" s="43"/>
      <c r="M961" s="43"/>
      <c r="N961" s="43"/>
      <c r="O961" s="43"/>
      <c r="P961" s="43"/>
      <c r="Q961" s="43"/>
      <c r="R961" s="43"/>
      <c r="S961" s="43"/>
      <c r="T961" s="43"/>
      <c r="U961" s="43"/>
      <c r="V961" s="43"/>
    </row>
    <row r="962" spans="1:22" ht="14">
      <c r="A962" s="43"/>
      <c r="B962" s="43"/>
      <c r="C962" s="43"/>
      <c r="D962" s="43"/>
      <c r="E962" s="43"/>
      <c r="F962" s="43"/>
      <c r="G962" s="43"/>
      <c r="H962" s="43"/>
      <c r="I962" s="43"/>
      <c r="J962" s="43"/>
      <c r="K962" s="43"/>
      <c r="L962" s="43"/>
      <c r="M962" s="43"/>
      <c r="N962" s="43"/>
      <c r="O962" s="43"/>
      <c r="P962" s="43"/>
      <c r="Q962" s="43"/>
      <c r="R962" s="43"/>
      <c r="S962" s="43"/>
      <c r="T962" s="43"/>
      <c r="U962" s="43"/>
      <c r="V962" s="43"/>
    </row>
    <row r="963" spans="1:22" ht="14">
      <c r="A963" s="43"/>
      <c r="B963" s="43"/>
      <c r="C963" s="43"/>
      <c r="D963" s="43"/>
      <c r="E963" s="43"/>
      <c r="F963" s="43"/>
      <c r="G963" s="43"/>
      <c r="H963" s="43"/>
      <c r="I963" s="43"/>
      <c r="J963" s="43"/>
      <c r="K963" s="43"/>
      <c r="L963" s="43"/>
      <c r="M963" s="43"/>
      <c r="N963" s="43"/>
      <c r="O963" s="43"/>
      <c r="P963" s="43"/>
      <c r="Q963" s="43"/>
      <c r="R963" s="43"/>
      <c r="S963" s="43"/>
      <c r="T963" s="43"/>
      <c r="U963" s="43"/>
      <c r="V963" s="43"/>
    </row>
    <row r="964" spans="1:22" ht="14">
      <c r="A964" s="43"/>
      <c r="B964" s="43"/>
      <c r="C964" s="43"/>
      <c r="D964" s="43"/>
      <c r="E964" s="43"/>
      <c r="F964" s="43"/>
      <c r="G964" s="43"/>
      <c r="H964" s="43"/>
      <c r="I964" s="43"/>
      <c r="J964" s="43"/>
      <c r="K964" s="43"/>
      <c r="L964" s="43"/>
      <c r="M964" s="43"/>
      <c r="N964" s="43"/>
      <c r="O964" s="43"/>
      <c r="P964" s="43"/>
      <c r="Q964" s="43"/>
      <c r="R964" s="43"/>
      <c r="S964" s="43"/>
      <c r="T964" s="43"/>
      <c r="U964" s="43"/>
      <c r="V964" s="43"/>
    </row>
    <row r="965" spans="1:22" ht="14">
      <c r="A965" s="43"/>
      <c r="B965" s="43"/>
      <c r="C965" s="43"/>
      <c r="D965" s="43"/>
      <c r="E965" s="43"/>
      <c r="F965" s="43"/>
      <c r="G965" s="43"/>
      <c r="H965" s="43"/>
      <c r="I965" s="43"/>
      <c r="J965" s="43"/>
      <c r="K965" s="43"/>
      <c r="L965" s="43"/>
      <c r="M965" s="43"/>
      <c r="N965" s="43"/>
      <c r="O965" s="43"/>
      <c r="P965" s="43"/>
      <c r="Q965" s="43"/>
      <c r="R965" s="43"/>
      <c r="S965" s="43"/>
      <c r="T965" s="43"/>
      <c r="U965" s="43"/>
      <c r="V965" s="43"/>
    </row>
    <row r="966" spans="1:22" ht="14">
      <c r="A966" s="43"/>
      <c r="B966" s="43"/>
      <c r="C966" s="43"/>
      <c r="D966" s="43"/>
      <c r="E966" s="43"/>
      <c r="F966" s="43"/>
      <c r="G966" s="43"/>
      <c r="H966" s="43"/>
      <c r="I966" s="43"/>
      <c r="J966" s="43"/>
      <c r="K966" s="43"/>
      <c r="L966" s="43"/>
      <c r="M966" s="43"/>
      <c r="N966" s="43"/>
      <c r="O966" s="43"/>
      <c r="P966" s="43"/>
      <c r="Q966" s="43"/>
      <c r="R966" s="43"/>
      <c r="S966" s="43"/>
      <c r="T966" s="43"/>
      <c r="U966" s="43"/>
      <c r="V966" s="43"/>
    </row>
    <row r="967" spans="1:22" ht="14">
      <c r="A967" s="43"/>
      <c r="B967" s="43"/>
      <c r="C967" s="43"/>
      <c r="D967" s="43"/>
      <c r="E967" s="43"/>
      <c r="F967" s="43"/>
      <c r="G967" s="43"/>
      <c r="H967" s="43"/>
      <c r="I967" s="43"/>
      <c r="J967" s="43"/>
      <c r="K967" s="43"/>
      <c r="L967" s="43"/>
      <c r="M967" s="43"/>
      <c r="N967" s="43"/>
      <c r="O967" s="43"/>
      <c r="P967" s="43"/>
      <c r="Q967" s="43"/>
      <c r="R967" s="43"/>
      <c r="S967" s="43"/>
      <c r="T967" s="43"/>
      <c r="U967" s="43"/>
      <c r="V967" s="43"/>
    </row>
    <row r="968" spans="1:22" ht="14">
      <c r="A968" s="43"/>
      <c r="B968" s="43"/>
      <c r="C968" s="43"/>
      <c r="D968" s="43"/>
      <c r="E968" s="43"/>
      <c r="F968" s="43"/>
      <c r="G968" s="43"/>
      <c r="H968" s="43"/>
      <c r="I968" s="43"/>
      <c r="J968" s="43"/>
      <c r="K968" s="43"/>
      <c r="L968" s="43"/>
      <c r="M968" s="43"/>
      <c r="N968" s="43"/>
      <c r="O968" s="43"/>
      <c r="P968" s="43"/>
      <c r="Q968" s="43"/>
      <c r="R968" s="43"/>
      <c r="S968" s="43"/>
      <c r="T968" s="43"/>
      <c r="U968" s="43"/>
      <c r="V968" s="43"/>
    </row>
    <row r="969" spans="1:22" ht="15.75" customHeight="1">
      <c r="A969" s="43"/>
      <c r="B969" s="43"/>
      <c r="C969" s="43"/>
      <c r="D969" s="43"/>
      <c r="E969" s="43"/>
      <c r="F969" s="43"/>
      <c r="G969" s="43"/>
      <c r="H969" s="43"/>
    </row>
  </sheetData>
  <hyperlinks>
    <hyperlink ref="A1" location="Contents!A1" display="Contents" xr:uid="{1690F038-9350-974B-9509-A9676494D09A}"/>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W947"/>
  <sheetViews>
    <sheetView workbookViewId="0">
      <selection activeCell="D50" sqref="D50"/>
    </sheetView>
  </sheetViews>
  <sheetFormatPr baseColWidth="10" defaultColWidth="12.6640625" defaultRowHeight="15.75" customHeight="1"/>
  <cols>
    <col min="1" max="1" width="6.5" customWidth="1"/>
    <col min="2" max="2" width="29.83203125" customWidth="1"/>
    <col min="3" max="3" width="18.33203125" customWidth="1"/>
    <col min="4" max="4" width="14.1640625" customWidth="1"/>
    <col min="5" max="5" width="34.83203125" customWidth="1"/>
    <col min="6" max="6" width="19" customWidth="1"/>
    <col min="7" max="7" width="21" customWidth="1"/>
    <col min="8" max="8" width="37.1640625" customWidth="1"/>
    <col min="9" max="9" width="19.5" customWidth="1"/>
    <col min="10" max="10" width="24" customWidth="1"/>
    <col min="11" max="11" width="14.6640625" customWidth="1"/>
    <col min="12" max="12" width="21" customWidth="1"/>
    <col min="15" max="15" width="7.1640625" customWidth="1"/>
    <col min="16" max="16" width="10.33203125" customWidth="1"/>
  </cols>
  <sheetData>
    <row r="1" spans="1:23" ht="18">
      <c r="A1" s="322" t="s">
        <v>1004</v>
      </c>
    </row>
    <row r="2" spans="1:23" ht="20.25" customHeight="1">
      <c r="A2" s="349" t="s">
        <v>1070</v>
      </c>
      <c r="C2" s="3"/>
      <c r="D2" s="3"/>
      <c r="E2" s="3"/>
      <c r="F2" s="3"/>
      <c r="G2" s="3"/>
      <c r="H2" s="3"/>
      <c r="I2" s="3"/>
      <c r="J2" s="3"/>
      <c r="K2" s="3"/>
      <c r="L2" s="3"/>
      <c r="M2" s="3"/>
      <c r="N2" s="3"/>
      <c r="O2" s="3"/>
      <c r="P2" s="3"/>
      <c r="Q2" s="3"/>
      <c r="R2" s="3"/>
      <c r="S2" s="3"/>
      <c r="T2" s="3"/>
      <c r="U2" s="3"/>
      <c r="V2" s="3"/>
      <c r="W2" s="3"/>
    </row>
    <row r="3" spans="1:23" ht="45">
      <c r="A3" s="434" t="s">
        <v>1003</v>
      </c>
      <c r="B3" s="405" t="s">
        <v>63</v>
      </c>
      <c r="C3" s="405" t="s">
        <v>1059</v>
      </c>
      <c r="D3" s="405" t="s">
        <v>1060</v>
      </c>
      <c r="E3" s="405" t="s">
        <v>1041</v>
      </c>
      <c r="F3" s="405" t="s">
        <v>1030</v>
      </c>
      <c r="G3" s="406" t="s">
        <v>1071</v>
      </c>
      <c r="H3" s="14" t="s">
        <v>1061</v>
      </c>
      <c r="I3" s="3"/>
      <c r="J3" s="3"/>
      <c r="K3" s="3"/>
      <c r="L3" s="3"/>
      <c r="M3" s="3"/>
      <c r="N3" s="3"/>
      <c r="O3" s="3"/>
      <c r="P3" s="3"/>
      <c r="Q3" s="3"/>
      <c r="R3" s="3"/>
      <c r="S3" s="3"/>
      <c r="T3" s="3"/>
      <c r="U3" s="3"/>
      <c r="V3" s="3"/>
      <c r="W3" s="3"/>
    </row>
    <row r="4" spans="1:23" ht="14">
      <c r="A4" s="401">
        <v>1</v>
      </c>
      <c r="B4" s="8" t="s">
        <v>498</v>
      </c>
      <c r="C4" s="53">
        <v>13093</v>
      </c>
      <c r="D4" s="20" t="s">
        <v>1063</v>
      </c>
      <c r="E4" s="20">
        <v>505.1</v>
      </c>
      <c r="F4" s="8">
        <v>48</v>
      </c>
      <c r="G4" s="246">
        <v>476</v>
      </c>
      <c r="H4" s="44"/>
      <c r="I4" s="3"/>
      <c r="J4" s="3"/>
      <c r="K4" s="3"/>
      <c r="L4" s="3"/>
      <c r="M4" s="3"/>
      <c r="N4" s="3"/>
      <c r="O4" s="3"/>
      <c r="P4" s="3"/>
      <c r="Q4" s="3"/>
      <c r="R4" s="3"/>
      <c r="S4" s="3"/>
      <c r="T4" s="3"/>
      <c r="U4" s="3"/>
      <c r="V4" s="3"/>
      <c r="W4" s="3"/>
    </row>
    <row r="5" spans="1:23" ht="14">
      <c r="A5" s="401">
        <v>2</v>
      </c>
      <c r="B5" s="8" t="s">
        <v>632</v>
      </c>
      <c r="C5" s="53">
        <v>14277</v>
      </c>
      <c r="D5" s="20" t="s">
        <v>1063</v>
      </c>
      <c r="E5" s="20">
        <v>86.8</v>
      </c>
      <c r="F5" s="8">
        <v>11</v>
      </c>
      <c r="G5" s="246">
        <v>96</v>
      </c>
      <c r="H5" s="44"/>
      <c r="I5" s="3"/>
      <c r="J5" s="3"/>
      <c r="K5" s="3"/>
      <c r="L5" s="3"/>
      <c r="M5" s="3"/>
      <c r="N5" s="3"/>
      <c r="O5" s="3"/>
      <c r="P5" s="3"/>
      <c r="Q5" s="3"/>
      <c r="R5" s="3"/>
      <c r="S5" s="3"/>
      <c r="T5" s="3"/>
      <c r="U5" s="3"/>
      <c r="V5" s="3"/>
      <c r="W5" s="3"/>
    </row>
    <row r="6" spans="1:23" ht="14">
      <c r="A6" s="401">
        <v>3</v>
      </c>
      <c r="B6" s="8" t="s">
        <v>490</v>
      </c>
      <c r="C6" s="53">
        <v>14370</v>
      </c>
      <c r="D6" s="20" t="s">
        <v>1063</v>
      </c>
      <c r="E6" s="20">
        <v>263.39999999999998</v>
      </c>
      <c r="F6" s="8">
        <v>24</v>
      </c>
      <c r="G6" s="246">
        <v>245</v>
      </c>
      <c r="H6" s="44"/>
      <c r="I6" s="3"/>
      <c r="J6" s="3"/>
      <c r="K6" s="3"/>
      <c r="L6" s="3"/>
      <c r="M6" s="3"/>
      <c r="N6" s="3"/>
      <c r="O6" s="3"/>
      <c r="P6" s="3"/>
      <c r="Q6" s="3"/>
      <c r="R6" s="3"/>
      <c r="S6" s="3"/>
      <c r="T6" s="3"/>
      <c r="U6" s="3"/>
      <c r="V6" s="3"/>
      <c r="W6" s="3"/>
    </row>
    <row r="7" spans="1:23" ht="14">
      <c r="A7" s="401">
        <v>4</v>
      </c>
      <c r="B7" s="47" t="s">
        <v>481</v>
      </c>
      <c r="C7" s="54">
        <v>14613</v>
      </c>
      <c r="D7" s="35" t="s">
        <v>1063</v>
      </c>
      <c r="E7" s="35">
        <v>186.5</v>
      </c>
      <c r="F7" s="47">
        <v>13</v>
      </c>
      <c r="G7" s="445">
        <v>227</v>
      </c>
      <c r="H7" s="49"/>
      <c r="I7" s="3"/>
      <c r="J7" s="3"/>
      <c r="K7" s="3"/>
      <c r="L7" s="3"/>
      <c r="M7" s="3"/>
      <c r="N7" s="3"/>
      <c r="O7" s="3"/>
      <c r="P7" s="3"/>
      <c r="Q7" s="3"/>
      <c r="R7" s="3"/>
      <c r="S7" s="3"/>
      <c r="T7" s="3"/>
      <c r="U7" s="3"/>
      <c r="V7" s="3"/>
      <c r="W7" s="3"/>
    </row>
    <row r="8" spans="1:23" ht="14">
      <c r="A8" s="401">
        <v>5</v>
      </c>
      <c r="B8" s="8" t="s">
        <v>635</v>
      </c>
      <c r="C8" s="53">
        <v>16746</v>
      </c>
      <c r="D8" s="20" t="s">
        <v>1063</v>
      </c>
      <c r="E8" s="20">
        <v>150.5</v>
      </c>
      <c r="F8" s="8">
        <v>12</v>
      </c>
      <c r="G8" s="246">
        <v>173</v>
      </c>
      <c r="H8" s="44"/>
      <c r="I8" s="3"/>
      <c r="J8" s="3"/>
      <c r="K8" s="3"/>
      <c r="L8" s="3"/>
      <c r="M8" s="3"/>
      <c r="N8" s="3"/>
      <c r="O8" s="3"/>
      <c r="P8" s="3"/>
      <c r="Q8" s="3"/>
      <c r="R8" s="3"/>
      <c r="S8" s="3"/>
      <c r="T8" s="3"/>
      <c r="U8" s="3"/>
      <c r="V8" s="3"/>
      <c r="W8" s="3"/>
    </row>
    <row r="9" spans="1:23" ht="14">
      <c r="A9" s="401">
        <v>6</v>
      </c>
      <c r="B9" s="8" t="s">
        <v>494</v>
      </c>
      <c r="C9" s="53">
        <v>17478</v>
      </c>
      <c r="D9" s="20" t="s">
        <v>1063</v>
      </c>
      <c r="E9" s="20">
        <v>188.5</v>
      </c>
      <c r="F9" s="8">
        <v>21</v>
      </c>
      <c r="G9" s="246">
        <v>181</v>
      </c>
      <c r="H9" s="44"/>
      <c r="I9" s="3"/>
      <c r="J9" s="3"/>
      <c r="K9" s="3"/>
      <c r="L9" s="3"/>
      <c r="M9" s="3"/>
      <c r="N9" s="3"/>
      <c r="O9" s="3"/>
      <c r="P9" s="3"/>
      <c r="Q9" s="3"/>
      <c r="R9" s="3"/>
      <c r="S9" s="3"/>
      <c r="T9" s="3"/>
      <c r="U9" s="3"/>
      <c r="V9" s="3"/>
      <c r="W9" s="3"/>
    </row>
    <row r="10" spans="1:23" ht="14">
      <c r="A10" s="401">
        <v>7</v>
      </c>
      <c r="B10" s="8" t="s">
        <v>638</v>
      </c>
      <c r="C10" s="53">
        <v>18254</v>
      </c>
      <c r="D10" s="20" t="s">
        <v>1063</v>
      </c>
      <c r="E10" s="20">
        <v>188.4</v>
      </c>
      <c r="F10" s="8">
        <v>9</v>
      </c>
      <c r="G10" s="246">
        <v>54</v>
      </c>
      <c r="H10" s="44"/>
      <c r="I10" s="3"/>
      <c r="J10" s="3"/>
      <c r="K10" s="3"/>
      <c r="L10" s="3"/>
      <c r="M10" s="3"/>
      <c r="N10" s="3"/>
      <c r="O10" s="3"/>
      <c r="P10" s="3"/>
      <c r="Q10" s="3"/>
      <c r="R10" s="3"/>
      <c r="S10" s="3"/>
      <c r="T10" s="3"/>
      <c r="U10" s="3"/>
      <c r="V10" s="3"/>
      <c r="W10" s="3"/>
    </row>
    <row r="11" spans="1:23" ht="14">
      <c r="A11" s="401">
        <v>8</v>
      </c>
      <c r="B11" s="47" t="s">
        <v>641</v>
      </c>
      <c r="C11" s="54">
        <v>18573</v>
      </c>
      <c r="D11" s="35" t="s">
        <v>1063</v>
      </c>
      <c r="E11" s="35">
        <v>131.5</v>
      </c>
      <c r="F11" s="47">
        <v>13</v>
      </c>
      <c r="G11" s="445">
        <v>140</v>
      </c>
      <c r="H11" s="49"/>
      <c r="I11" s="3"/>
      <c r="J11" s="3"/>
      <c r="K11" s="3"/>
      <c r="L11" s="3"/>
      <c r="M11" s="3"/>
      <c r="N11" s="3"/>
      <c r="O11" s="3"/>
      <c r="P11" s="3"/>
      <c r="Q11" s="3"/>
      <c r="R11" s="3"/>
      <c r="S11" s="3"/>
      <c r="T11" s="3"/>
      <c r="U11" s="3"/>
      <c r="V11" s="3"/>
      <c r="W11" s="3"/>
    </row>
    <row r="12" spans="1:23" ht="14">
      <c r="A12" s="401">
        <v>9</v>
      </c>
      <c r="B12" s="8" t="s">
        <v>496</v>
      </c>
      <c r="C12" s="53">
        <v>19325</v>
      </c>
      <c r="D12" s="20" t="s">
        <v>1063</v>
      </c>
      <c r="E12" s="20">
        <v>132.6</v>
      </c>
      <c r="F12" s="8">
        <v>11</v>
      </c>
      <c r="G12" s="246">
        <v>121</v>
      </c>
      <c r="H12" s="44"/>
      <c r="I12" s="3"/>
      <c r="J12" s="3"/>
      <c r="K12" s="3"/>
      <c r="L12" s="3"/>
      <c r="M12" s="3"/>
      <c r="N12" s="3"/>
      <c r="O12" s="3"/>
      <c r="P12" s="3"/>
      <c r="Q12" s="3"/>
      <c r="R12" s="3"/>
      <c r="S12" s="3"/>
      <c r="T12" s="3"/>
      <c r="U12" s="3"/>
      <c r="V12" s="3"/>
      <c r="W12" s="3"/>
    </row>
    <row r="13" spans="1:23" ht="14">
      <c r="A13" s="401">
        <v>10</v>
      </c>
      <c r="B13" s="8" t="s">
        <v>467</v>
      </c>
      <c r="C13" s="53">
        <v>21175</v>
      </c>
      <c r="D13" s="20" t="s">
        <v>1063</v>
      </c>
      <c r="E13" s="20">
        <v>262.2</v>
      </c>
      <c r="F13" s="8">
        <v>21</v>
      </c>
      <c r="G13" s="246">
        <v>140</v>
      </c>
      <c r="H13" s="44"/>
      <c r="I13" s="3"/>
      <c r="J13" s="3"/>
      <c r="K13" s="3"/>
      <c r="L13" s="3"/>
      <c r="M13" s="3"/>
      <c r="N13" s="3"/>
      <c r="O13" s="3"/>
      <c r="P13" s="3"/>
      <c r="Q13" s="3"/>
      <c r="R13" s="3"/>
      <c r="S13" s="3"/>
      <c r="T13" s="3"/>
      <c r="U13" s="3"/>
      <c r="V13" s="3"/>
      <c r="W13" s="3"/>
    </row>
    <row r="14" spans="1:23" ht="14">
      <c r="A14" s="401">
        <v>11</v>
      </c>
      <c r="B14" s="47" t="s">
        <v>647</v>
      </c>
      <c r="C14" s="54">
        <v>21830</v>
      </c>
      <c r="D14" s="35" t="s">
        <v>1063</v>
      </c>
      <c r="E14" s="35">
        <v>116</v>
      </c>
      <c r="F14" s="47"/>
      <c r="G14" s="445"/>
      <c r="H14" s="49"/>
      <c r="I14" s="3"/>
      <c r="J14" s="3"/>
      <c r="K14" s="3"/>
      <c r="L14" s="3"/>
      <c r="M14" s="3"/>
      <c r="N14" s="3"/>
      <c r="O14" s="3"/>
      <c r="P14" s="3"/>
      <c r="Q14" s="3"/>
      <c r="R14" s="3"/>
      <c r="S14" s="3"/>
      <c r="T14" s="3"/>
      <c r="U14" s="3"/>
      <c r="V14" s="3"/>
      <c r="W14" s="3"/>
    </row>
    <row r="15" spans="1:23" ht="45">
      <c r="A15" s="401">
        <v>12</v>
      </c>
      <c r="B15" s="344" t="s">
        <v>1074</v>
      </c>
      <c r="C15" s="54">
        <v>21860</v>
      </c>
      <c r="D15" s="35" t="s">
        <v>1063</v>
      </c>
      <c r="E15" s="35">
        <v>344.5</v>
      </c>
      <c r="F15" s="47">
        <v>23</v>
      </c>
      <c r="G15" s="445">
        <v>231</v>
      </c>
      <c r="H15" s="55" t="s">
        <v>1072</v>
      </c>
      <c r="I15" s="3"/>
      <c r="J15" s="3"/>
      <c r="K15" s="3"/>
      <c r="L15" s="3"/>
      <c r="M15" s="3"/>
      <c r="N15" s="3"/>
      <c r="O15" s="3"/>
      <c r="P15" s="3"/>
      <c r="Q15" s="3"/>
      <c r="R15" s="3"/>
      <c r="S15" s="3"/>
      <c r="T15" s="3"/>
      <c r="U15" s="3"/>
      <c r="V15" s="3"/>
      <c r="W15" s="3"/>
    </row>
    <row r="16" spans="1:23" ht="14">
      <c r="A16" s="401">
        <v>13</v>
      </c>
      <c r="B16" s="8" t="s">
        <v>652</v>
      </c>
      <c r="C16" s="53">
        <v>22083</v>
      </c>
      <c r="D16" s="20" t="s">
        <v>1063</v>
      </c>
      <c r="E16" s="20">
        <v>97.2</v>
      </c>
      <c r="F16" s="8">
        <v>7</v>
      </c>
      <c r="G16" s="246">
        <v>51</v>
      </c>
      <c r="H16" s="44"/>
      <c r="I16" s="3"/>
      <c r="J16" s="3"/>
      <c r="K16" s="3"/>
      <c r="L16" s="3"/>
      <c r="M16" s="3"/>
      <c r="N16" s="3"/>
      <c r="O16" s="3"/>
      <c r="P16" s="3"/>
      <c r="Q16" s="3"/>
      <c r="R16" s="3"/>
      <c r="S16" s="3"/>
      <c r="T16" s="3"/>
      <c r="U16" s="3"/>
      <c r="V16" s="3"/>
      <c r="W16" s="3"/>
    </row>
    <row r="17" spans="1:23" ht="14">
      <c r="A17" s="401">
        <v>14</v>
      </c>
      <c r="B17" s="47" t="s">
        <v>655</v>
      </c>
      <c r="C17" s="54">
        <v>22402</v>
      </c>
      <c r="D17" s="35" t="s">
        <v>1063</v>
      </c>
      <c r="E17" s="35"/>
      <c r="F17" s="47">
        <v>2</v>
      </c>
      <c r="G17" s="445"/>
      <c r="H17" s="49"/>
      <c r="I17" s="3"/>
      <c r="J17" s="3"/>
      <c r="K17" s="3"/>
      <c r="L17" s="3"/>
      <c r="M17" s="3"/>
      <c r="N17" s="3"/>
      <c r="O17" s="3"/>
      <c r="P17" s="3"/>
      <c r="Q17" s="3"/>
      <c r="R17" s="3"/>
      <c r="S17" s="3"/>
      <c r="T17" s="3"/>
      <c r="U17" s="3"/>
      <c r="V17" s="3"/>
      <c r="W17" s="3"/>
    </row>
    <row r="18" spans="1:23" ht="14">
      <c r="A18" s="401">
        <v>15</v>
      </c>
      <c r="B18" s="8" t="s">
        <v>492</v>
      </c>
      <c r="C18" s="53">
        <v>22767</v>
      </c>
      <c r="D18" s="20" t="s">
        <v>1063</v>
      </c>
      <c r="E18" s="20">
        <v>109</v>
      </c>
      <c r="F18" s="8">
        <v>11</v>
      </c>
      <c r="G18" s="246">
        <v>159</v>
      </c>
      <c r="H18" s="44"/>
      <c r="I18" s="3"/>
      <c r="J18" s="3"/>
      <c r="K18" s="3"/>
      <c r="L18" s="3"/>
      <c r="M18" s="3"/>
      <c r="N18" s="3"/>
      <c r="O18" s="3"/>
      <c r="P18" s="3"/>
      <c r="Q18" s="3"/>
      <c r="R18" s="3"/>
      <c r="S18" s="3"/>
      <c r="T18" s="3"/>
      <c r="U18" s="3"/>
      <c r="V18" s="3"/>
      <c r="W18" s="3"/>
    </row>
    <row r="19" spans="1:23" ht="14">
      <c r="A19" s="401">
        <v>16</v>
      </c>
      <c r="B19" s="8" t="s">
        <v>660</v>
      </c>
      <c r="C19" s="53">
        <v>22903</v>
      </c>
      <c r="D19" s="20" t="s">
        <v>1063</v>
      </c>
      <c r="E19" s="20">
        <v>73</v>
      </c>
      <c r="F19" s="8">
        <v>10</v>
      </c>
      <c r="G19" s="246">
        <v>86</v>
      </c>
      <c r="H19" s="44"/>
      <c r="I19" s="3"/>
      <c r="J19" s="3"/>
      <c r="K19" s="3"/>
      <c r="L19" s="3"/>
      <c r="M19" s="3"/>
      <c r="N19" s="3"/>
      <c r="O19" s="3"/>
      <c r="P19" s="3"/>
      <c r="Q19" s="3"/>
      <c r="R19" s="3"/>
      <c r="S19" s="3"/>
      <c r="T19" s="3"/>
      <c r="U19" s="3"/>
      <c r="V19" s="3"/>
      <c r="W19" s="3"/>
    </row>
    <row r="20" spans="1:23" ht="14">
      <c r="A20" s="401">
        <v>17</v>
      </c>
      <c r="B20" s="8" t="s">
        <v>486</v>
      </c>
      <c r="C20" s="53">
        <v>23427</v>
      </c>
      <c r="D20" s="20" t="s">
        <v>1063</v>
      </c>
      <c r="E20" s="20">
        <v>88.9</v>
      </c>
      <c r="F20" s="8">
        <v>15</v>
      </c>
      <c r="G20" s="246">
        <v>160</v>
      </c>
      <c r="H20" s="44"/>
      <c r="I20" s="3"/>
      <c r="J20" s="3"/>
      <c r="K20" s="3"/>
      <c r="L20" s="3"/>
      <c r="M20" s="3"/>
      <c r="N20" s="3"/>
      <c r="O20" s="3"/>
      <c r="P20" s="3"/>
      <c r="Q20" s="3"/>
      <c r="R20" s="3"/>
      <c r="S20" s="3"/>
      <c r="T20" s="3"/>
      <c r="U20" s="3"/>
      <c r="V20" s="3"/>
      <c r="W20" s="3"/>
    </row>
    <row r="21" spans="1:23" ht="14">
      <c r="A21" s="401">
        <v>18</v>
      </c>
      <c r="B21" s="8" t="s">
        <v>663</v>
      </c>
      <c r="C21" s="53">
        <v>23685</v>
      </c>
      <c r="D21" s="20" t="s">
        <v>1063</v>
      </c>
      <c r="E21" s="20">
        <v>110.5</v>
      </c>
      <c r="F21" s="8">
        <v>11</v>
      </c>
      <c r="G21" s="246">
        <v>96</v>
      </c>
      <c r="H21" s="44"/>
      <c r="I21" s="3"/>
      <c r="J21" s="3"/>
      <c r="K21" s="3"/>
      <c r="L21" s="3"/>
      <c r="M21" s="3"/>
      <c r="N21" s="3"/>
      <c r="O21" s="3"/>
      <c r="P21" s="3"/>
      <c r="Q21" s="3"/>
      <c r="R21" s="3"/>
      <c r="S21" s="3"/>
      <c r="T21" s="3"/>
      <c r="U21" s="3"/>
      <c r="V21" s="3"/>
      <c r="W21" s="3"/>
    </row>
    <row r="22" spans="1:23" ht="14">
      <c r="A22" s="401">
        <v>19</v>
      </c>
      <c r="B22" s="8" t="s">
        <v>665</v>
      </c>
      <c r="C22" s="53">
        <v>24055</v>
      </c>
      <c r="D22" s="20" t="s">
        <v>1063</v>
      </c>
      <c r="E22" s="20">
        <v>127.2</v>
      </c>
      <c r="F22" s="8">
        <v>15</v>
      </c>
      <c r="G22" s="246">
        <v>93</v>
      </c>
      <c r="H22" s="44"/>
      <c r="I22" s="3"/>
      <c r="J22" s="3"/>
      <c r="K22" s="3"/>
      <c r="L22" s="3"/>
      <c r="M22" s="3"/>
      <c r="N22" s="3"/>
      <c r="O22" s="3"/>
      <c r="P22" s="3"/>
      <c r="Q22" s="3"/>
      <c r="R22" s="3"/>
      <c r="S22" s="3"/>
      <c r="T22" s="3"/>
      <c r="U22" s="3"/>
      <c r="V22" s="3"/>
      <c r="W22" s="3"/>
    </row>
    <row r="23" spans="1:23" ht="14">
      <c r="A23" s="401">
        <v>20</v>
      </c>
      <c r="B23" s="8" t="s">
        <v>668</v>
      </c>
      <c r="C23" s="53">
        <v>24417</v>
      </c>
      <c r="D23" s="20" t="s">
        <v>1063</v>
      </c>
      <c r="E23" s="20">
        <v>64.7</v>
      </c>
      <c r="F23" s="8">
        <v>9</v>
      </c>
      <c r="G23" s="246">
        <v>71</v>
      </c>
      <c r="H23" s="44"/>
      <c r="I23" s="3"/>
      <c r="J23" s="3"/>
      <c r="K23" s="3"/>
      <c r="L23" s="3"/>
      <c r="M23" s="3"/>
      <c r="N23" s="3"/>
      <c r="O23" s="3"/>
      <c r="P23" s="3"/>
      <c r="Q23" s="3"/>
      <c r="R23" s="3"/>
      <c r="S23" s="3"/>
      <c r="T23" s="3"/>
      <c r="U23" s="3"/>
      <c r="V23" s="3"/>
      <c r="W23" s="3"/>
    </row>
    <row r="24" spans="1:23" ht="14">
      <c r="A24" s="401">
        <v>21</v>
      </c>
      <c r="B24" s="8" t="s">
        <v>671</v>
      </c>
      <c r="C24" s="53">
        <v>24709</v>
      </c>
      <c r="D24" s="20" t="s">
        <v>1063</v>
      </c>
      <c r="E24" s="20">
        <v>103.1</v>
      </c>
      <c r="F24" s="8">
        <v>17</v>
      </c>
      <c r="G24" s="246">
        <v>68</v>
      </c>
      <c r="H24" s="44"/>
      <c r="I24" s="3"/>
      <c r="J24" s="3"/>
      <c r="K24" s="3"/>
      <c r="L24" s="3"/>
      <c r="M24" s="3"/>
      <c r="N24" s="3"/>
      <c r="O24" s="3"/>
      <c r="P24" s="3"/>
      <c r="Q24" s="3"/>
      <c r="R24" s="3"/>
      <c r="S24" s="3"/>
      <c r="T24" s="3"/>
      <c r="U24" s="3"/>
      <c r="V24" s="3"/>
      <c r="W24" s="3"/>
    </row>
    <row r="25" spans="1:23" ht="14">
      <c r="A25" s="401">
        <v>22</v>
      </c>
      <c r="B25" s="8" t="s">
        <v>483</v>
      </c>
      <c r="C25" s="53">
        <v>24774</v>
      </c>
      <c r="D25" s="20" t="s">
        <v>1063</v>
      </c>
      <c r="E25" s="20">
        <v>61.2</v>
      </c>
      <c r="F25" s="8">
        <v>6</v>
      </c>
      <c r="G25" s="246">
        <v>61</v>
      </c>
      <c r="H25" s="44"/>
      <c r="I25" s="3"/>
      <c r="J25" s="3"/>
      <c r="K25" s="3"/>
      <c r="L25" s="3"/>
      <c r="M25" s="3"/>
      <c r="N25" s="3"/>
      <c r="O25" s="3"/>
      <c r="P25" s="3"/>
      <c r="Q25" s="3"/>
      <c r="R25" s="3"/>
      <c r="S25" s="3"/>
      <c r="T25" s="3"/>
      <c r="U25" s="3"/>
      <c r="V25" s="3"/>
      <c r="W25" s="3"/>
    </row>
    <row r="26" spans="1:23" ht="14">
      <c r="A26" s="401">
        <v>23</v>
      </c>
      <c r="B26" s="8" t="s">
        <v>675</v>
      </c>
      <c r="C26" s="53">
        <v>24780</v>
      </c>
      <c r="D26" s="20" t="s">
        <v>1063</v>
      </c>
      <c r="E26" s="20">
        <v>52.5</v>
      </c>
      <c r="F26" s="8">
        <v>6</v>
      </c>
      <c r="G26" s="246">
        <v>51</v>
      </c>
      <c r="H26" s="44"/>
      <c r="I26" s="3"/>
      <c r="J26" s="3"/>
      <c r="K26" s="3"/>
      <c r="L26" s="3"/>
      <c r="M26" s="3"/>
      <c r="N26" s="3"/>
      <c r="O26" s="3"/>
      <c r="P26" s="3"/>
      <c r="Q26" s="3"/>
      <c r="R26" s="3"/>
      <c r="S26" s="3"/>
      <c r="T26" s="3"/>
      <c r="U26" s="3"/>
      <c r="V26" s="3"/>
      <c r="W26" s="3"/>
    </row>
    <row r="27" spans="1:23" ht="14">
      <c r="A27" s="401">
        <v>24</v>
      </c>
      <c r="B27" s="8" t="s">
        <v>677</v>
      </c>
      <c r="C27" s="53">
        <v>24957</v>
      </c>
      <c r="D27" s="20" t="s">
        <v>1063</v>
      </c>
      <c r="E27" s="20">
        <v>39.4</v>
      </c>
      <c r="F27" s="8">
        <v>9</v>
      </c>
      <c r="G27" s="246">
        <v>27</v>
      </c>
      <c r="H27" s="44"/>
      <c r="I27" s="3"/>
      <c r="J27" s="3"/>
      <c r="K27" s="3"/>
      <c r="L27" s="3"/>
      <c r="M27" s="3"/>
      <c r="N27" s="3"/>
      <c r="O27" s="3"/>
      <c r="P27" s="3"/>
      <c r="Q27" s="3"/>
      <c r="R27" s="3"/>
      <c r="S27" s="3"/>
      <c r="T27" s="3"/>
      <c r="U27" s="3"/>
      <c r="V27" s="3"/>
      <c r="W27" s="3"/>
    </row>
    <row r="28" spans="1:23" ht="14">
      <c r="A28" s="401">
        <v>25</v>
      </c>
      <c r="B28" s="47" t="s">
        <v>1075</v>
      </c>
      <c r="C28" s="54">
        <v>25520</v>
      </c>
      <c r="D28" s="35" t="s">
        <v>1063</v>
      </c>
      <c r="E28" s="35">
        <v>38.5</v>
      </c>
      <c r="F28" s="47">
        <v>4</v>
      </c>
      <c r="G28" s="445">
        <v>25</v>
      </c>
      <c r="H28" s="49"/>
      <c r="I28" s="3"/>
      <c r="J28" s="3"/>
      <c r="K28" s="3"/>
      <c r="L28" s="3"/>
      <c r="M28" s="3"/>
      <c r="N28" s="3"/>
      <c r="O28" s="3"/>
      <c r="P28" s="3"/>
      <c r="Q28" s="3"/>
      <c r="R28" s="3"/>
      <c r="S28" s="3"/>
      <c r="T28" s="3"/>
      <c r="U28" s="3"/>
      <c r="V28" s="3"/>
      <c r="W28" s="3"/>
    </row>
    <row r="29" spans="1:23" ht="14">
      <c r="A29" s="401">
        <v>26</v>
      </c>
      <c r="B29" s="8" t="s">
        <v>477</v>
      </c>
      <c r="C29" s="53">
        <v>25679</v>
      </c>
      <c r="D29" s="20" t="s">
        <v>1063</v>
      </c>
      <c r="E29" s="20">
        <v>105.76</v>
      </c>
      <c r="F29" s="8">
        <v>12</v>
      </c>
      <c r="G29" s="246">
        <v>110</v>
      </c>
      <c r="H29" s="44"/>
      <c r="I29" s="3"/>
      <c r="J29" s="3"/>
      <c r="K29" s="3"/>
      <c r="L29" s="3"/>
      <c r="M29" s="3"/>
      <c r="N29" s="3"/>
      <c r="O29" s="3"/>
      <c r="P29" s="3"/>
      <c r="Q29" s="3"/>
      <c r="R29" s="3"/>
      <c r="S29" s="3"/>
      <c r="T29" s="3"/>
      <c r="U29" s="3"/>
      <c r="V29" s="3"/>
      <c r="W29" s="3"/>
    </row>
    <row r="30" spans="1:23" ht="14">
      <c r="A30" s="401">
        <v>27</v>
      </c>
      <c r="B30" s="8" t="s">
        <v>684</v>
      </c>
      <c r="C30" s="53">
        <v>25927</v>
      </c>
      <c r="D30" s="20" t="s">
        <v>1063</v>
      </c>
      <c r="E30" s="20">
        <v>99.7</v>
      </c>
      <c r="F30" s="8">
        <v>21</v>
      </c>
      <c r="G30" s="246">
        <v>120</v>
      </c>
      <c r="H30" s="44"/>
      <c r="I30" s="3"/>
      <c r="J30" s="3"/>
      <c r="K30" s="3"/>
      <c r="L30" s="3"/>
      <c r="M30" s="3"/>
      <c r="N30" s="3"/>
      <c r="O30" s="3"/>
      <c r="P30" s="3"/>
      <c r="Q30" s="3"/>
      <c r="R30" s="3"/>
      <c r="S30" s="3"/>
      <c r="T30" s="3"/>
      <c r="U30" s="3"/>
      <c r="V30" s="3"/>
      <c r="W30" s="3"/>
    </row>
    <row r="31" spans="1:23" ht="14">
      <c r="A31" s="401">
        <v>28</v>
      </c>
      <c r="B31" s="8" t="s">
        <v>686</v>
      </c>
      <c r="C31" s="53">
        <v>26255</v>
      </c>
      <c r="D31" s="20" t="s">
        <v>1063</v>
      </c>
      <c r="E31" s="20">
        <v>48.1</v>
      </c>
      <c r="F31" s="8">
        <v>9</v>
      </c>
      <c r="G31" s="246">
        <v>54</v>
      </c>
      <c r="H31" s="44"/>
      <c r="I31" s="3"/>
      <c r="J31" s="3"/>
      <c r="K31" s="3"/>
      <c r="L31" s="3"/>
      <c r="M31" s="3"/>
      <c r="N31" s="3"/>
      <c r="O31" s="3"/>
      <c r="P31" s="3"/>
      <c r="Q31" s="3"/>
      <c r="R31" s="3"/>
      <c r="S31" s="3"/>
      <c r="T31" s="3"/>
      <c r="U31" s="3"/>
      <c r="V31" s="3"/>
      <c r="W31" s="3"/>
    </row>
    <row r="32" spans="1:23" ht="14">
      <c r="A32" s="401">
        <v>29</v>
      </c>
      <c r="B32" s="8" t="s">
        <v>689</v>
      </c>
      <c r="C32" s="53">
        <v>26365</v>
      </c>
      <c r="D32" s="20" t="s">
        <v>1063</v>
      </c>
      <c r="E32" s="20">
        <v>18.899999999999999</v>
      </c>
      <c r="F32" s="8">
        <v>2</v>
      </c>
      <c r="G32" s="246">
        <v>2</v>
      </c>
      <c r="H32" s="44"/>
      <c r="I32" s="3"/>
      <c r="J32" s="3"/>
      <c r="K32" s="3"/>
      <c r="L32" s="3"/>
      <c r="M32" s="3"/>
      <c r="N32" s="3"/>
      <c r="O32" s="3"/>
      <c r="P32" s="3"/>
      <c r="Q32" s="3"/>
      <c r="R32" s="3"/>
      <c r="S32" s="3"/>
      <c r="T32" s="3"/>
      <c r="U32" s="3"/>
      <c r="V32" s="3"/>
      <c r="W32" s="3"/>
    </row>
    <row r="33" spans="1:23" ht="14">
      <c r="A33" s="401">
        <v>30</v>
      </c>
      <c r="B33" s="8" t="s">
        <v>692</v>
      </c>
      <c r="C33" s="53">
        <v>26397</v>
      </c>
      <c r="D33" s="20" t="s">
        <v>1063</v>
      </c>
      <c r="E33" s="20">
        <v>109.15</v>
      </c>
      <c r="F33" s="8">
        <v>9</v>
      </c>
      <c r="G33" s="246">
        <v>52</v>
      </c>
      <c r="H33" s="44"/>
      <c r="I33" s="3"/>
      <c r="J33" s="3"/>
      <c r="K33" s="3"/>
      <c r="L33" s="3"/>
      <c r="M33" s="3"/>
      <c r="N33" s="3"/>
      <c r="O33" s="3"/>
      <c r="P33" s="3"/>
      <c r="Q33" s="3"/>
      <c r="R33" s="3"/>
      <c r="S33" s="3"/>
      <c r="T33" s="3"/>
      <c r="U33" s="3"/>
      <c r="V33" s="3"/>
      <c r="W33" s="3"/>
    </row>
    <row r="34" spans="1:23" ht="14">
      <c r="A34" s="401">
        <v>31</v>
      </c>
      <c r="B34" s="47" t="s">
        <v>693</v>
      </c>
      <c r="C34" s="54">
        <v>27339</v>
      </c>
      <c r="D34" s="35" t="s">
        <v>1063</v>
      </c>
      <c r="E34" s="35">
        <v>53.9</v>
      </c>
      <c r="F34" s="47">
        <v>4</v>
      </c>
      <c r="G34" s="445">
        <v>25</v>
      </c>
      <c r="H34" s="49"/>
      <c r="I34" s="3"/>
      <c r="J34" s="3"/>
      <c r="K34" s="3"/>
      <c r="L34" s="3"/>
      <c r="M34" s="3"/>
      <c r="N34" s="3"/>
      <c r="O34" s="3"/>
      <c r="P34" s="3"/>
      <c r="Q34" s="3"/>
      <c r="R34" s="3"/>
      <c r="S34" s="3"/>
      <c r="T34" s="3"/>
      <c r="U34" s="3"/>
      <c r="V34" s="3"/>
      <c r="W34" s="3"/>
    </row>
    <row r="35" spans="1:23" ht="14">
      <c r="A35" s="401">
        <v>32</v>
      </c>
      <c r="B35" s="8" t="s">
        <v>696</v>
      </c>
      <c r="C35" s="53">
        <v>27390</v>
      </c>
      <c r="D35" s="20" t="s">
        <v>1063</v>
      </c>
      <c r="E35" s="20">
        <v>60.8</v>
      </c>
      <c r="F35" s="8">
        <v>11</v>
      </c>
      <c r="G35" s="246">
        <v>89</v>
      </c>
      <c r="H35" s="44"/>
      <c r="I35" s="3"/>
      <c r="J35" s="3"/>
      <c r="K35" s="3"/>
      <c r="L35" s="3"/>
      <c r="M35" s="3"/>
      <c r="N35" s="3"/>
      <c r="O35" s="3"/>
      <c r="P35" s="3"/>
      <c r="Q35" s="3"/>
      <c r="R35" s="3"/>
      <c r="S35" s="3"/>
      <c r="T35" s="3"/>
      <c r="U35" s="3"/>
      <c r="V35" s="3"/>
      <c r="W35" s="3"/>
    </row>
    <row r="36" spans="1:23" ht="14">
      <c r="A36" s="401">
        <v>33</v>
      </c>
      <c r="B36" s="8" t="s">
        <v>698</v>
      </c>
      <c r="C36" s="53">
        <v>27752</v>
      </c>
      <c r="D36" s="20" t="s">
        <v>1063</v>
      </c>
      <c r="E36" s="20">
        <v>86.3</v>
      </c>
      <c r="F36" s="8">
        <v>9</v>
      </c>
      <c r="G36" s="246">
        <v>59</v>
      </c>
      <c r="H36" s="44"/>
      <c r="I36" s="3"/>
      <c r="J36" s="3"/>
      <c r="K36" s="3"/>
      <c r="L36" s="3"/>
      <c r="M36" s="3"/>
      <c r="N36" s="3"/>
      <c r="O36" s="3"/>
      <c r="P36" s="3"/>
      <c r="Q36" s="3"/>
      <c r="R36" s="3"/>
      <c r="S36" s="3"/>
      <c r="T36" s="3"/>
      <c r="U36" s="3"/>
      <c r="V36" s="3"/>
      <c r="W36" s="3"/>
    </row>
    <row r="37" spans="1:23" ht="14">
      <c r="A37" s="401">
        <v>34</v>
      </c>
      <c r="B37" s="8" t="s">
        <v>701</v>
      </c>
      <c r="C37" s="53">
        <v>28203</v>
      </c>
      <c r="D37" s="20" t="s">
        <v>1063</v>
      </c>
      <c r="E37" s="20">
        <v>39.76</v>
      </c>
      <c r="F37" s="8">
        <v>4</v>
      </c>
      <c r="G37" s="246">
        <v>17</v>
      </c>
      <c r="H37" s="44"/>
      <c r="I37" s="3"/>
      <c r="J37" s="3"/>
      <c r="K37" s="3"/>
      <c r="L37" s="3"/>
      <c r="M37" s="3"/>
      <c r="N37" s="3"/>
      <c r="O37" s="3"/>
      <c r="P37" s="3"/>
      <c r="Q37" s="3"/>
      <c r="R37" s="3"/>
      <c r="S37" s="3"/>
      <c r="T37" s="3"/>
      <c r="U37" s="3"/>
      <c r="V37" s="3"/>
      <c r="W37" s="3"/>
    </row>
    <row r="38" spans="1:23" ht="14">
      <c r="A38" s="401">
        <v>35</v>
      </c>
      <c r="B38" s="8" t="s">
        <v>704</v>
      </c>
      <c r="C38" s="53">
        <v>28856</v>
      </c>
      <c r="D38" s="20" t="s">
        <v>1063</v>
      </c>
      <c r="E38" s="20">
        <v>54.5</v>
      </c>
      <c r="F38" s="8">
        <v>5</v>
      </c>
      <c r="G38" s="246">
        <v>36</v>
      </c>
      <c r="H38" s="44"/>
      <c r="I38" s="3"/>
      <c r="J38" s="3"/>
      <c r="K38" s="3"/>
      <c r="L38" s="3"/>
      <c r="M38" s="3"/>
      <c r="N38" s="3"/>
      <c r="O38" s="3"/>
      <c r="P38" s="3"/>
      <c r="Q38" s="3"/>
      <c r="R38" s="3"/>
      <c r="S38" s="3"/>
      <c r="T38" s="3"/>
      <c r="U38" s="3"/>
      <c r="V38" s="3"/>
      <c r="W38" s="3"/>
    </row>
    <row r="39" spans="1:23" ht="14">
      <c r="A39" s="401">
        <v>36</v>
      </c>
      <c r="B39" s="8" t="s">
        <v>707</v>
      </c>
      <c r="C39" s="53">
        <v>29395</v>
      </c>
      <c r="D39" s="20" t="s">
        <v>1063</v>
      </c>
      <c r="E39" s="20">
        <v>44</v>
      </c>
      <c r="F39" s="8">
        <v>7</v>
      </c>
      <c r="G39" s="246">
        <v>25</v>
      </c>
      <c r="H39" s="44"/>
      <c r="I39" s="3"/>
      <c r="J39" s="3"/>
      <c r="K39" s="3"/>
      <c r="L39" s="3"/>
      <c r="M39" s="3"/>
      <c r="N39" s="3"/>
      <c r="O39" s="3"/>
      <c r="P39" s="3"/>
      <c r="Q39" s="3"/>
      <c r="R39" s="3"/>
      <c r="S39" s="3"/>
      <c r="T39" s="3"/>
      <c r="U39" s="3"/>
      <c r="V39" s="3"/>
      <c r="W39" s="3"/>
    </row>
    <row r="40" spans="1:23" ht="14">
      <c r="A40" s="401">
        <v>37</v>
      </c>
      <c r="B40" s="47" t="s">
        <v>710</v>
      </c>
      <c r="C40" s="54">
        <v>29986</v>
      </c>
      <c r="D40" s="35" t="s">
        <v>1063</v>
      </c>
      <c r="E40" s="35">
        <v>22</v>
      </c>
      <c r="F40" s="47">
        <v>3</v>
      </c>
      <c r="G40" s="445">
        <v>14</v>
      </c>
      <c r="H40" s="49"/>
      <c r="I40" s="3"/>
      <c r="J40" s="3"/>
      <c r="K40" s="3"/>
      <c r="L40" s="3"/>
      <c r="M40" s="3"/>
      <c r="N40" s="3"/>
      <c r="O40" s="3"/>
      <c r="P40" s="3"/>
      <c r="Q40" s="3"/>
      <c r="R40" s="3"/>
      <c r="S40" s="3"/>
      <c r="T40" s="3"/>
      <c r="U40" s="3"/>
      <c r="V40" s="3"/>
      <c r="W40" s="3"/>
    </row>
    <row r="41" spans="1:23" ht="14">
      <c r="A41" s="401">
        <v>38</v>
      </c>
      <c r="B41" s="8" t="s">
        <v>713</v>
      </c>
      <c r="C41" s="53">
        <v>30681</v>
      </c>
      <c r="D41" s="20" t="s">
        <v>1063</v>
      </c>
      <c r="E41" s="20">
        <v>65.900000000000006</v>
      </c>
      <c r="F41" s="8">
        <v>7</v>
      </c>
      <c r="G41" s="246">
        <v>79</v>
      </c>
      <c r="H41" s="44"/>
      <c r="I41" s="3"/>
      <c r="J41" s="3"/>
      <c r="K41" s="3"/>
      <c r="L41" s="3"/>
      <c r="M41" s="3"/>
      <c r="N41" s="3"/>
      <c r="O41" s="3"/>
      <c r="P41" s="3"/>
      <c r="Q41" s="3"/>
      <c r="R41" s="3"/>
      <c r="S41" s="3"/>
      <c r="T41" s="3"/>
      <c r="U41" s="3"/>
      <c r="V41" s="3"/>
      <c r="W41" s="3"/>
    </row>
    <row r="42" spans="1:23" ht="14">
      <c r="A42" s="401">
        <v>39</v>
      </c>
      <c r="B42" s="47" t="s">
        <v>1076</v>
      </c>
      <c r="C42" s="54">
        <v>32141</v>
      </c>
      <c r="D42" s="35" t="s">
        <v>1063</v>
      </c>
      <c r="E42" s="35">
        <v>36.6</v>
      </c>
      <c r="F42" s="47">
        <v>2</v>
      </c>
      <c r="G42" s="445">
        <v>15</v>
      </c>
      <c r="H42" s="49"/>
      <c r="I42" s="3"/>
      <c r="J42" s="3"/>
      <c r="K42" s="3"/>
      <c r="L42" s="3"/>
      <c r="M42" s="3"/>
      <c r="N42" s="3"/>
      <c r="O42" s="3"/>
      <c r="P42" s="3"/>
      <c r="Q42" s="3"/>
      <c r="R42" s="3"/>
      <c r="S42" s="3"/>
      <c r="T42" s="3"/>
      <c r="U42" s="3"/>
      <c r="V42" s="3"/>
      <c r="W42" s="3"/>
    </row>
    <row r="43" spans="1:23" ht="14">
      <c r="A43" s="401">
        <v>40</v>
      </c>
      <c r="B43" s="47" t="s">
        <v>719</v>
      </c>
      <c r="C43" s="54">
        <v>34201</v>
      </c>
      <c r="D43" s="35" t="s">
        <v>1063</v>
      </c>
      <c r="E43" s="35"/>
      <c r="F43" s="47">
        <v>1</v>
      </c>
      <c r="G43" s="445"/>
      <c r="H43" s="49"/>
      <c r="I43" s="3"/>
      <c r="J43" s="3"/>
      <c r="K43" s="3"/>
      <c r="L43" s="3"/>
      <c r="M43" s="3"/>
      <c r="N43" s="3"/>
      <c r="O43" s="3"/>
      <c r="P43" s="3"/>
      <c r="Q43" s="3"/>
      <c r="R43" s="3"/>
      <c r="S43" s="3"/>
      <c r="T43" s="3"/>
      <c r="U43" s="3"/>
      <c r="V43" s="3"/>
      <c r="W43" s="3"/>
    </row>
    <row r="44" spans="1:23" ht="14">
      <c r="A44" s="407">
        <v>41</v>
      </c>
      <c r="B44" s="259" t="s">
        <v>722</v>
      </c>
      <c r="C44" s="450">
        <v>38248</v>
      </c>
      <c r="D44" s="437" t="s">
        <v>1063</v>
      </c>
      <c r="E44" s="437">
        <v>30.6</v>
      </c>
      <c r="F44" s="259">
        <v>1</v>
      </c>
      <c r="G44" s="260">
        <v>14</v>
      </c>
      <c r="H44" s="35"/>
      <c r="I44" s="3"/>
      <c r="J44" s="3"/>
      <c r="K44" s="3"/>
      <c r="L44" s="3"/>
      <c r="M44" s="3"/>
      <c r="N44" s="3"/>
      <c r="O44" s="3"/>
      <c r="P44" s="3"/>
      <c r="Q44" s="3"/>
      <c r="R44" s="3"/>
      <c r="S44" s="3"/>
      <c r="T44" s="3"/>
      <c r="U44" s="3"/>
      <c r="V44" s="3"/>
      <c r="W44" s="3"/>
    </row>
    <row r="45" spans="1:23" ht="14">
      <c r="A45" s="409" t="s">
        <v>1034</v>
      </c>
      <c r="B45" s="50">
        <f>COUNTA(B4:B44)</f>
        <v>41</v>
      </c>
      <c r="C45" s="451"/>
      <c r="D45" s="50">
        <f>COUNTA(D4:D44)</f>
        <v>41</v>
      </c>
      <c r="E45" s="13">
        <f>SUM(E4:E44)</f>
        <v>4397.17</v>
      </c>
      <c r="F45" s="259"/>
      <c r="G45" s="260">
        <f>SUBTOTAL(109,Table7[Number of vehilcles])</f>
        <v>3743</v>
      </c>
      <c r="H45" s="13"/>
      <c r="I45" s="3"/>
      <c r="J45" s="3"/>
      <c r="K45" s="3"/>
      <c r="L45" s="3"/>
      <c r="M45" s="3"/>
      <c r="N45" s="3"/>
      <c r="O45" s="3"/>
      <c r="P45" s="3"/>
      <c r="Q45" s="3"/>
      <c r="R45" s="3"/>
      <c r="S45" s="3"/>
      <c r="T45" s="3"/>
      <c r="U45" s="3"/>
      <c r="V45" s="3"/>
      <c r="W45" s="3"/>
    </row>
    <row r="46" spans="1:23" ht="14">
      <c r="A46" s="39" t="s">
        <v>1417</v>
      </c>
      <c r="B46" s="3"/>
      <c r="C46" s="3"/>
      <c r="D46" s="52"/>
      <c r="E46" s="51"/>
      <c r="F46" s="3"/>
      <c r="G46" s="3"/>
      <c r="H46" s="3"/>
      <c r="I46" s="3"/>
      <c r="J46" s="3"/>
      <c r="K46" s="3"/>
      <c r="L46" s="3"/>
      <c r="M46" s="3"/>
      <c r="N46" s="3"/>
      <c r="O46" s="3"/>
      <c r="P46" s="3"/>
      <c r="Q46" s="3"/>
      <c r="R46" s="3"/>
      <c r="S46" s="3"/>
      <c r="T46" s="3"/>
      <c r="U46" s="3"/>
      <c r="V46" s="3"/>
      <c r="W46" s="3"/>
    </row>
    <row r="47" spans="1:23" ht="14">
      <c r="A47" s="317" t="s">
        <v>1073</v>
      </c>
      <c r="C47" s="3"/>
      <c r="D47" s="3"/>
      <c r="E47" s="3"/>
      <c r="F47" s="3"/>
      <c r="G47" s="3"/>
      <c r="H47" s="3"/>
      <c r="I47" s="3"/>
      <c r="J47" s="3"/>
      <c r="K47" s="3"/>
      <c r="L47" s="3"/>
      <c r="M47" s="3"/>
      <c r="N47" s="3"/>
      <c r="O47" s="3"/>
      <c r="P47" s="3"/>
      <c r="Q47" s="3"/>
      <c r="R47" s="3"/>
      <c r="S47" s="3"/>
      <c r="T47" s="3"/>
      <c r="U47" s="3"/>
      <c r="V47" s="3"/>
      <c r="W47" s="3"/>
    </row>
    <row r="48" spans="1:23" ht="14">
      <c r="A48" s="3"/>
      <c r="B48" s="3"/>
      <c r="C48" s="3"/>
      <c r="D48" s="3"/>
      <c r="E48" s="3"/>
      <c r="F48" s="3"/>
      <c r="G48" s="3"/>
      <c r="H48" s="3"/>
      <c r="I48" s="3"/>
      <c r="J48" s="3"/>
      <c r="K48" s="3"/>
      <c r="L48" s="3"/>
      <c r="M48" s="3"/>
      <c r="N48" s="3"/>
      <c r="O48" s="3"/>
      <c r="P48" s="3"/>
      <c r="Q48" s="3"/>
      <c r="R48" s="3"/>
      <c r="S48" s="3"/>
      <c r="T48" s="3"/>
      <c r="U48" s="3"/>
      <c r="V48" s="3"/>
      <c r="W48" s="3"/>
    </row>
    <row r="49" spans="1:23" ht="14">
      <c r="A49" s="3"/>
      <c r="B49" s="3"/>
      <c r="C49" s="3"/>
      <c r="D49" s="3"/>
      <c r="E49" s="3"/>
      <c r="F49" s="3"/>
      <c r="G49" s="3"/>
      <c r="H49" s="3"/>
      <c r="I49" s="3"/>
      <c r="J49" s="3"/>
      <c r="K49" s="3"/>
      <c r="L49" s="3"/>
      <c r="M49" s="3"/>
      <c r="N49" s="3"/>
      <c r="O49" s="3"/>
      <c r="P49" s="3"/>
      <c r="Q49" s="3"/>
      <c r="R49" s="3"/>
      <c r="S49" s="3"/>
      <c r="T49" s="3"/>
      <c r="U49" s="3"/>
      <c r="V49" s="3"/>
      <c r="W49" s="3"/>
    </row>
    <row r="50" spans="1:23" ht="14">
      <c r="A50" s="3"/>
      <c r="B50" s="3"/>
      <c r="C50" s="3"/>
      <c r="D50" s="3"/>
      <c r="E50" s="3"/>
      <c r="F50" s="3"/>
      <c r="G50" s="3"/>
      <c r="H50" s="3"/>
      <c r="I50" s="3"/>
      <c r="J50" s="3"/>
      <c r="K50" s="3"/>
      <c r="L50" s="3"/>
      <c r="M50" s="3"/>
      <c r="N50" s="3"/>
      <c r="O50" s="3"/>
      <c r="P50" s="3"/>
      <c r="Q50" s="3"/>
      <c r="R50" s="3"/>
      <c r="S50" s="3"/>
      <c r="T50" s="3"/>
      <c r="U50" s="3"/>
      <c r="V50" s="3"/>
      <c r="W50" s="3"/>
    </row>
    <row r="51" spans="1:23" ht="14">
      <c r="A51" s="3"/>
      <c r="B51" s="3"/>
      <c r="C51" s="3"/>
      <c r="D51" s="3"/>
      <c r="E51" s="3"/>
      <c r="F51" s="3"/>
      <c r="G51" s="3"/>
      <c r="H51" s="3"/>
      <c r="I51" s="3"/>
      <c r="J51" s="3"/>
      <c r="K51" s="3"/>
      <c r="L51" s="3"/>
      <c r="M51" s="3"/>
      <c r="N51" s="3"/>
      <c r="O51" s="3"/>
      <c r="P51" s="3"/>
      <c r="Q51" s="3"/>
      <c r="R51" s="3"/>
      <c r="S51" s="3"/>
      <c r="T51" s="3"/>
      <c r="U51" s="3"/>
      <c r="V51" s="3"/>
      <c r="W51" s="3"/>
    </row>
    <row r="52" spans="1:23" ht="14">
      <c r="A52" s="3"/>
      <c r="B52" s="3"/>
      <c r="C52" s="3"/>
      <c r="D52" s="3"/>
      <c r="E52" s="3"/>
      <c r="F52" s="3"/>
      <c r="G52" s="3"/>
      <c r="H52" s="3"/>
      <c r="I52" s="3"/>
      <c r="J52" s="3"/>
      <c r="K52" s="3"/>
      <c r="L52" s="3"/>
      <c r="M52" s="3"/>
      <c r="N52" s="3"/>
      <c r="O52" s="3"/>
      <c r="P52" s="3"/>
      <c r="Q52" s="3"/>
      <c r="R52" s="3"/>
      <c r="S52" s="3"/>
      <c r="T52" s="3"/>
      <c r="U52" s="3"/>
      <c r="V52" s="3"/>
      <c r="W52" s="3"/>
    </row>
    <row r="53" spans="1:23" ht="14">
      <c r="A53" s="3"/>
      <c r="B53" s="3"/>
      <c r="C53" s="3"/>
      <c r="D53" s="3"/>
      <c r="E53" s="3"/>
      <c r="F53" s="3"/>
      <c r="G53" s="3"/>
      <c r="H53" s="3"/>
      <c r="I53" s="3"/>
      <c r="J53" s="3"/>
      <c r="K53" s="3"/>
      <c r="L53" s="3"/>
      <c r="M53" s="3"/>
      <c r="N53" s="3"/>
      <c r="O53" s="3"/>
      <c r="P53" s="3"/>
      <c r="Q53" s="3"/>
      <c r="R53" s="3"/>
      <c r="S53" s="3"/>
      <c r="T53" s="3"/>
      <c r="U53" s="3"/>
      <c r="V53" s="3"/>
      <c r="W53" s="3"/>
    </row>
    <row r="54" spans="1:23" ht="14">
      <c r="A54" s="3"/>
      <c r="B54" s="3"/>
      <c r="C54" s="3"/>
      <c r="D54" s="3"/>
      <c r="E54" s="3"/>
      <c r="F54" s="3"/>
      <c r="G54" s="3"/>
      <c r="H54" s="3"/>
      <c r="I54" s="3"/>
      <c r="J54" s="3"/>
      <c r="K54" s="3"/>
      <c r="L54" s="3"/>
      <c r="M54" s="3"/>
      <c r="N54" s="3"/>
      <c r="O54" s="3"/>
      <c r="P54" s="3"/>
      <c r="Q54" s="3"/>
      <c r="R54" s="3"/>
      <c r="S54" s="3"/>
      <c r="T54" s="3"/>
      <c r="U54" s="3"/>
      <c r="V54" s="3"/>
      <c r="W54" s="3"/>
    </row>
    <row r="55" spans="1:23" ht="14">
      <c r="A55" s="3"/>
      <c r="B55" s="3"/>
      <c r="C55" s="3"/>
      <c r="D55" s="3"/>
      <c r="E55" s="3"/>
      <c r="F55" s="3"/>
      <c r="G55" s="3"/>
      <c r="H55" s="3"/>
      <c r="I55" s="3"/>
      <c r="J55" s="3"/>
      <c r="K55" s="3"/>
      <c r="L55" s="3"/>
      <c r="M55" s="3"/>
      <c r="N55" s="3"/>
      <c r="O55" s="3"/>
      <c r="P55" s="3"/>
      <c r="Q55" s="3"/>
      <c r="R55" s="3"/>
      <c r="S55" s="3"/>
      <c r="T55" s="3"/>
      <c r="U55" s="3"/>
      <c r="V55" s="3"/>
      <c r="W55" s="3"/>
    </row>
    <row r="56" spans="1:23" ht="14">
      <c r="A56" s="3"/>
      <c r="B56" s="3"/>
      <c r="C56" s="3"/>
      <c r="D56" s="3"/>
      <c r="E56" s="3"/>
      <c r="F56" s="3"/>
      <c r="G56" s="3"/>
      <c r="H56" s="3"/>
      <c r="I56" s="3"/>
      <c r="J56" s="3"/>
      <c r="K56" s="3"/>
      <c r="L56" s="3"/>
      <c r="M56" s="3"/>
      <c r="N56" s="3"/>
      <c r="O56" s="3"/>
      <c r="P56" s="3"/>
      <c r="Q56" s="3"/>
      <c r="R56" s="3"/>
      <c r="S56" s="3"/>
      <c r="T56" s="3"/>
      <c r="U56" s="3"/>
      <c r="V56" s="3"/>
      <c r="W56" s="3"/>
    </row>
    <row r="57" spans="1:23" ht="14">
      <c r="A57" s="3"/>
      <c r="B57" s="3"/>
      <c r="C57" s="3"/>
      <c r="D57" s="3"/>
      <c r="E57" s="3"/>
      <c r="F57" s="3"/>
      <c r="G57" s="3"/>
      <c r="H57" s="3"/>
      <c r="I57" s="3"/>
      <c r="J57" s="3"/>
      <c r="K57" s="3"/>
      <c r="L57" s="3"/>
      <c r="M57" s="3"/>
      <c r="N57" s="3"/>
      <c r="O57" s="3"/>
      <c r="P57" s="3"/>
      <c r="Q57" s="3"/>
      <c r="R57" s="3"/>
      <c r="S57" s="3"/>
      <c r="T57" s="3"/>
      <c r="U57" s="3"/>
      <c r="V57" s="3"/>
      <c r="W57" s="3"/>
    </row>
    <row r="58" spans="1:23" ht="14">
      <c r="A58" s="3"/>
      <c r="B58" s="3"/>
      <c r="C58" s="3"/>
      <c r="D58" s="3"/>
      <c r="E58" s="3"/>
      <c r="F58" s="3"/>
      <c r="G58" s="3"/>
      <c r="H58" s="3"/>
      <c r="I58" s="3"/>
      <c r="J58" s="3"/>
      <c r="K58" s="3"/>
      <c r="L58" s="3"/>
      <c r="M58" s="3"/>
      <c r="N58" s="3"/>
      <c r="O58" s="3"/>
      <c r="P58" s="3"/>
      <c r="Q58" s="3"/>
      <c r="R58" s="3"/>
      <c r="S58" s="3"/>
      <c r="T58" s="3"/>
      <c r="U58" s="3"/>
      <c r="V58" s="3"/>
      <c r="W58" s="3"/>
    </row>
    <row r="59" spans="1:23" ht="14">
      <c r="A59" s="3"/>
      <c r="B59" s="3"/>
      <c r="C59" s="3"/>
      <c r="D59" s="3"/>
      <c r="E59" s="3"/>
      <c r="F59" s="3"/>
      <c r="G59" s="3"/>
      <c r="H59" s="3"/>
      <c r="I59" s="3"/>
      <c r="J59" s="3"/>
      <c r="K59" s="3"/>
      <c r="L59" s="3"/>
      <c r="M59" s="3"/>
      <c r="N59" s="3"/>
      <c r="O59" s="3"/>
      <c r="P59" s="3"/>
      <c r="Q59" s="3"/>
      <c r="R59" s="3"/>
      <c r="S59" s="3"/>
      <c r="T59" s="3"/>
      <c r="U59" s="3"/>
      <c r="V59" s="3"/>
      <c r="W59" s="3"/>
    </row>
    <row r="60" spans="1:23" ht="14">
      <c r="A60" s="3"/>
      <c r="B60" s="3"/>
      <c r="C60" s="3"/>
      <c r="D60" s="3"/>
      <c r="E60" s="3"/>
      <c r="F60" s="3"/>
      <c r="G60" s="3"/>
      <c r="H60" s="3"/>
      <c r="I60" s="3"/>
      <c r="J60" s="3"/>
      <c r="K60" s="3"/>
      <c r="L60" s="3"/>
      <c r="M60" s="3"/>
      <c r="N60" s="3"/>
      <c r="O60" s="3"/>
      <c r="P60" s="3"/>
      <c r="Q60" s="3"/>
      <c r="R60" s="3"/>
      <c r="S60" s="3"/>
      <c r="T60" s="3"/>
      <c r="U60" s="3"/>
      <c r="V60" s="3"/>
      <c r="W60" s="3"/>
    </row>
    <row r="61" spans="1:23" ht="14">
      <c r="A61" s="3"/>
      <c r="B61" s="3"/>
      <c r="C61" s="3"/>
      <c r="D61" s="3"/>
      <c r="E61" s="3"/>
      <c r="F61" s="3"/>
      <c r="G61" s="3"/>
      <c r="H61" s="3"/>
      <c r="I61" s="3"/>
      <c r="J61" s="3"/>
      <c r="K61" s="3"/>
      <c r="L61" s="3"/>
      <c r="M61" s="3"/>
      <c r="N61" s="3"/>
      <c r="O61" s="3"/>
      <c r="P61" s="3"/>
      <c r="Q61" s="3"/>
      <c r="R61" s="3"/>
      <c r="S61" s="3"/>
      <c r="T61" s="3"/>
      <c r="U61" s="3"/>
      <c r="V61" s="3"/>
      <c r="W61" s="3"/>
    </row>
    <row r="62" spans="1:23" ht="14">
      <c r="A62" s="3"/>
      <c r="B62" s="3"/>
      <c r="C62" s="3"/>
      <c r="D62" s="3"/>
      <c r="E62" s="3"/>
      <c r="F62" s="3"/>
      <c r="G62" s="3"/>
      <c r="H62" s="3"/>
      <c r="I62" s="3"/>
      <c r="J62" s="3"/>
      <c r="K62" s="3"/>
      <c r="L62" s="3"/>
      <c r="M62" s="3"/>
      <c r="N62" s="3"/>
      <c r="O62" s="3"/>
      <c r="P62" s="3"/>
      <c r="Q62" s="3"/>
      <c r="R62" s="3"/>
      <c r="S62" s="3"/>
      <c r="T62" s="3"/>
      <c r="U62" s="3"/>
      <c r="V62" s="3"/>
      <c r="W62" s="3"/>
    </row>
    <row r="63" spans="1:23" ht="14">
      <c r="A63" s="3"/>
      <c r="B63" s="3"/>
      <c r="C63" s="3"/>
      <c r="D63" s="3"/>
      <c r="E63" s="3"/>
      <c r="F63" s="3"/>
      <c r="G63" s="3"/>
      <c r="H63" s="3"/>
      <c r="I63" s="3"/>
      <c r="J63" s="3"/>
      <c r="K63" s="3"/>
      <c r="L63" s="3"/>
      <c r="M63" s="3"/>
      <c r="N63" s="3"/>
      <c r="O63" s="3"/>
      <c r="P63" s="3"/>
      <c r="Q63" s="3"/>
      <c r="R63" s="3"/>
      <c r="S63" s="3"/>
      <c r="T63" s="3"/>
      <c r="U63" s="3"/>
      <c r="V63" s="3"/>
      <c r="W63" s="3"/>
    </row>
    <row r="64" spans="1:23" ht="14">
      <c r="A64" s="3"/>
      <c r="B64" s="3"/>
      <c r="C64" s="3"/>
      <c r="D64" s="3"/>
      <c r="E64" s="3"/>
      <c r="F64" s="3"/>
      <c r="G64" s="3"/>
      <c r="H64" s="3"/>
      <c r="I64" s="3"/>
      <c r="J64" s="3"/>
      <c r="K64" s="3"/>
      <c r="L64" s="3"/>
      <c r="M64" s="3"/>
      <c r="N64" s="3"/>
      <c r="O64" s="3"/>
      <c r="P64" s="3"/>
      <c r="Q64" s="3"/>
      <c r="R64" s="3"/>
      <c r="S64" s="3"/>
      <c r="T64" s="3"/>
      <c r="U64" s="3"/>
      <c r="V64" s="3"/>
      <c r="W64" s="3"/>
    </row>
    <row r="65" spans="1:23" ht="14">
      <c r="A65" s="3"/>
      <c r="B65" s="3"/>
      <c r="C65" s="3"/>
      <c r="D65" s="3"/>
      <c r="E65" s="3"/>
      <c r="F65" s="3"/>
      <c r="G65" s="3"/>
      <c r="H65" s="3"/>
      <c r="I65" s="3"/>
      <c r="J65" s="3"/>
      <c r="K65" s="3"/>
      <c r="L65" s="3"/>
      <c r="M65" s="3"/>
      <c r="N65" s="3"/>
      <c r="O65" s="3"/>
      <c r="P65" s="3"/>
      <c r="Q65" s="3"/>
      <c r="R65" s="3"/>
      <c r="S65" s="3"/>
      <c r="T65" s="3"/>
      <c r="U65" s="3"/>
      <c r="V65" s="3"/>
      <c r="W65" s="3"/>
    </row>
    <row r="66" spans="1:23" ht="14">
      <c r="A66" s="3"/>
      <c r="B66" s="3"/>
      <c r="C66" s="3"/>
      <c r="D66" s="3"/>
      <c r="E66" s="3"/>
      <c r="F66" s="3"/>
      <c r="G66" s="3"/>
      <c r="H66" s="3"/>
      <c r="I66" s="3"/>
      <c r="J66" s="3"/>
      <c r="K66" s="3"/>
      <c r="L66" s="3"/>
      <c r="M66" s="3"/>
      <c r="N66" s="3"/>
      <c r="O66" s="3"/>
      <c r="P66" s="3"/>
      <c r="Q66" s="3"/>
      <c r="R66" s="3"/>
      <c r="S66" s="3"/>
      <c r="T66" s="3"/>
      <c r="U66" s="3"/>
      <c r="V66" s="3"/>
      <c r="W66" s="3"/>
    </row>
    <row r="67" spans="1:23" ht="14">
      <c r="A67" s="3"/>
      <c r="B67" s="3"/>
      <c r="C67" s="3"/>
      <c r="D67" s="3"/>
      <c r="E67" s="3"/>
      <c r="F67" s="3"/>
      <c r="G67" s="3"/>
      <c r="H67" s="3"/>
      <c r="I67" s="3"/>
      <c r="J67" s="3"/>
      <c r="K67" s="3"/>
      <c r="L67" s="3"/>
      <c r="M67" s="3"/>
      <c r="N67" s="3"/>
      <c r="O67" s="3"/>
      <c r="P67" s="3"/>
      <c r="Q67" s="3"/>
      <c r="R67" s="3"/>
      <c r="S67" s="3"/>
      <c r="T67" s="3"/>
      <c r="U67" s="3"/>
      <c r="V67" s="3"/>
      <c r="W67" s="3"/>
    </row>
    <row r="68" spans="1:23" ht="14">
      <c r="A68" s="3"/>
      <c r="B68" s="3"/>
      <c r="C68" s="3"/>
      <c r="D68" s="3"/>
      <c r="E68" s="3"/>
      <c r="F68" s="3"/>
      <c r="G68" s="3"/>
      <c r="H68" s="3"/>
      <c r="I68" s="3"/>
      <c r="J68" s="3"/>
      <c r="K68" s="3"/>
      <c r="L68" s="3"/>
      <c r="M68" s="3"/>
      <c r="N68" s="3"/>
      <c r="O68" s="3"/>
      <c r="P68" s="3"/>
      <c r="Q68" s="3"/>
      <c r="R68" s="3"/>
      <c r="S68" s="3"/>
      <c r="T68" s="3"/>
      <c r="U68" s="3"/>
      <c r="V68" s="3"/>
      <c r="W68" s="3"/>
    </row>
    <row r="69" spans="1:23" ht="14">
      <c r="A69" s="3"/>
      <c r="B69" s="3"/>
      <c r="C69" s="3"/>
      <c r="D69" s="3"/>
      <c r="E69" s="3"/>
      <c r="F69" s="3"/>
      <c r="G69" s="3"/>
      <c r="H69" s="3"/>
      <c r="I69" s="3"/>
      <c r="J69" s="3"/>
      <c r="K69" s="3"/>
      <c r="L69" s="3"/>
      <c r="M69" s="3"/>
      <c r="N69" s="3"/>
      <c r="O69" s="3"/>
      <c r="P69" s="3"/>
      <c r="Q69" s="3"/>
      <c r="R69" s="3"/>
      <c r="S69" s="3"/>
      <c r="T69" s="3"/>
      <c r="U69" s="3"/>
      <c r="V69" s="3"/>
      <c r="W69" s="3"/>
    </row>
    <row r="70" spans="1:23" ht="14">
      <c r="A70" s="3"/>
      <c r="B70" s="3"/>
      <c r="C70" s="3"/>
      <c r="D70" s="3"/>
      <c r="E70" s="3"/>
      <c r="F70" s="3"/>
      <c r="G70" s="3"/>
      <c r="H70" s="3"/>
      <c r="I70" s="3"/>
      <c r="J70" s="3"/>
      <c r="K70" s="3"/>
      <c r="L70" s="3"/>
      <c r="M70" s="3"/>
      <c r="N70" s="3"/>
      <c r="O70" s="3"/>
      <c r="P70" s="3"/>
      <c r="Q70" s="3"/>
      <c r="R70" s="3"/>
      <c r="S70" s="3"/>
      <c r="T70" s="3"/>
      <c r="U70" s="3"/>
      <c r="V70" s="3"/>
      <c r="W70" s="3"/>
    </row>
    <row r="71" spans="1:23" ht="14">
      <c r="A71" s="3"/>
      <c r="B71" s="3"/>
      <c r="C71" s="3"/>
      <c r="D71" s="3"/>
      <c r="E71" s="3"/>
      <c r="F71" s="3"/>
      <c r="G71" s="3"/>
      <c r="H71" s="3"/>
      <c r="I71" s="3"/>
      <c r="J71" s="3"/>
      <c r="K71" s="3"/>
      <c r="L71" s="3"/>
      <c r="M71" s="3"/>
      <c r="N71" s="3"/>
      <c r="O71" s="3"/>
      <c r="P71" s="3"/>
      <c r="Q71" s="3"/>
      <c r="R71" s="3"/>
      <c r="S71" s="3"/>
      <c r="T71" s="3"/>
      <c r="U71" s="3"/>
      <c r="V71" s="3"/>
      <c r="W71" s="3"/>
    </row>
    <row r="72" spans="1:23" ht="14">
      <c r="A72" s="3"/>
      <c r="B72" s="3"/>
      <c r="C72" s="3"/>
      <c r="D72" s="3"/>
      <c r="E72" s="3"/>
      <c r="F72" s="3"/>
      <c r="G72" s="3"/>
      <c r="H72" s="3"/>
      <c r="I72" s="3"/>
      <c r="J72" s="3"/>
      <c r="K72" s="3"/>
      <c r="L72" s="3"/>
      <c r="M72" s="3"/>
      <c r="N72" s="3"/>
      <c r="O72" s="3"/>
      <c r="P72" s="3"/>
      <c r="Q72" s="3"/>
      <c r="R72" s="3"/>
      <c r="S72" s="3"/>
      <c r="T72" s="3"/>
      <c r="U72" s="3"/>
      <c r="V72" s="3"/>
      <c r="W72" s="3"/>
    </row>
    <row r="73" spans="1:23" ht="14">
      <c r="A73" s="3"/>
      <c r="B73" s="3"/>
      <c r="C73" s="3"/>
      <c r="D73" s="3"/>
      <c r="E73" s="3"/>
      <c r="F73" s="3"/>
      <c r="G73" s="3"/>
      <c r="H73" s="3"/>
      <c r="I73" s="3"/>
      <c r="J73" s="3"/>
      <c r="K73" s="3"/>
      <c r="L73" s="3"/>
      <c r="M73" s="3"/>
      <c r="N73" s="3"/>
      <c r="O73" s="3"/>
      <c r="P73" s="3"/>
      <c r="Q73" s="3"/>
      <c r="R73" s="3"/>
      <c r="S73" s="3"/>
      <c r="T73" s="3"/>
      <c r="U73" s="3"/>
      <c r="V73" s="3"/>
      <c r="W73" s="3"/>
    </row>
    <row r="74" spans="1:23" ht="14">
      <c r="A74" s="3"/>
      <c r="B74" s="3"/>
      <c r="C74" s="3"/>
      <c r="D74" s="3"/>
      <c r="E74" s="3"/>
      <c r="F74" s="3"/>
      <c r="G74" s="3"/>
      <c r="H74" s="3"/>
      <c r="I74" s="3"/>
      <c r="J74" s="3"/>
      <c r="K74" s="3"/>
      <c r="L74" s="3"/>
      <c r="M74" s="3"/>
      <c r="N74" s="3"/>
      <c r="O74" s="3"/>
      <c r="P74" s="3"/>
      <c r="Q74" s="3"/>
      <c r="R74" s="3"/>
      <c r="S74" s="3"/>
      <c r="T74" s="3"/>
      <c r="U74" s="3"/>
      <c r="V74" s="3"/>
      <c r="W74" s="3"/>
    </row>
    <row r="75" spans="1:23" ht="14">
      <c r="A75" s="3"/>
      <c r="B75" s="3"/>
      <c r="C75" s="3"/>
      <c r="D75" s="3"/>
      <c r="E75" s="3"/>
      <c r="F75" s="3"/>
      <c r="G75" s="3"/>
      <c r="H75" s="3"/>
      <c r="I75" s="3"/>
      <c r="J75" s="3"/>
      <c r="K75" s="3"/>
      <c r="L75" s="3"/>
      <c r="M75" s="3"/>
      <c r="N75" s="3"/>
      <c r="O75" s="3"/>
      <c r="P75" s="3"/>
      <c r="Q75" s="3"/>
      <c r="R75" s="3"/>
      <c r="S75" s="3"/>
      <c r="T75" s="3"/>
      <c r="U75" s="3"/>
      <c r="V75" s="3"/>
      <c r="W75" s="3"/>
    </row>
    <row r="76" spans="1:23" ht="14">
      <c r="A76" s="3"/>
      <c r="B76" s="3"/>
      <c r="C76" s="3"/>
      <c r="D76" s="3"/>
      <c r="E76" s="3"/>
      <c r="F76" s="3"/>
      <c r="G76" s="3"/>
      <c r="H76" s="3"/>
      <c r="I76" s="3"/>
      <c r="J76" s="3"/>
      <c r="K76" s="3"/>
      <c r="L76" s="3"/>
      <c r="M76" s="3"/>
      <c r="N76" s="3"/>
      <c r="O76" s="3"/>
      <c r="P76" s="3"/>
      <c r="Q76" s="3"/>
      <c r="R76" s="3"/>
      <c r="S76" s="3"/>
      <c r="T76" s="3"/>
      <c r="U76" s="3"/>
      <c r="V76" s="3"/>
      <c r="W76" s="3"/>
    </row>
    <row r="77" spans="1:23" ht="14">
      <c r="A77" s="3"/>
      <c r="B77" s="3"/>
      <c r="C77" s="3"/>
      <c r="D77" s="3"/>
      <c r="E77" s="3"/>
      <c r="F77" s="3"/>
      <c r="G77" s="3"/>
      <c r="H77" s="3"/>
      <c r="I77" s="3"/>
      <c r="J77" s="3"/>
      <c r="K77" s="3"/>
      <c r="L77" s="3"/>
      <c r="M77" s="3"/>
      <c r="N77" s="3"/>
      <c r="O77" s="3"/>
      <c r="P77" s="3"/>
      <c r="Q77" s="3"/>
      <c r="R77" s="3"/>
      <c r="S77" s="3"/>
      <c r="T77" s="3"/>
      <c r="U77" s="3"/>
      <c r="V77" s="3"/>
      <c r="W77" s="3"/>
    </row>
    <row r="78" spans="1:23" ht="14">
      <c r="A78" s="3"/>
      <c r="B78" s="3"/>
      <c r="C78" s="3"/>
      <c r="D78" s="3"/>
      <c r="E78" s="3"/>
      <c r="F78" s="3"/>
      <c r="G78" s="3"/>
      <c r="H78" s="3"/>
      <c r="I78" s="3"/>
      <c r="J78" s="3"/>
      <c r="K78" s="3"/>
      <c r="L78" s="3"/>
      <c r="M78" s="3"/>
      <c r="N78" s="3"/>
      <c r="O78" s="3"/>
      <c r="P78" s="3"/>
      <c r="Q78" s="3"/>
      <c r="R78" s="3"/>
      <c r="S78" s="3"/>
      <c r="T78" s="3"/>
      <c r="U78" s="3"/>
      <c r="V78" s="3"/>
      <c r="W78" s="3"/>
    </row>
    <row r="79" spans="1:23" ht="14">
      <c r="A79" s="3"/>
      <c r="B79" s="3"/>
      <c r="C79" s="3"/>
      <c r="D79" s="3"/>
      <c r="E79" s="3"/>
      <c r="F79" s="3"/>
      <c r="G79" s="3"/>
      <c r="H79" s="3"/>
      <c r="I79" s="3"/>
      <c r="J79" s="3"/>
      <c r="K79" s="3"/>
      <c r="L79" s="3"/>
      <c r="M79" s="3"/>
      <c r="N79" s="3"/>
      <c r="O79" s="3"/>
      <c r="P79" s="3"/>
      <c r="Q79" s="3"/>
      <c r="R79" s="3"/>
      <c r="S79" s="3"/>
      <c r="T79" s="3"/>
      <c r="U79" s="3"/>
      <c r="V79" s="3"/>
      <c r="W79" s="3"/>
    </row>
    <row r="80" spans="1:23" ht="14">
      <c r="A80" s="3"/>
      <c r="B80" s="3"/>
      <c r="C80" s="3"/>
      <c r="D80" s="3"/>
      <c r="E80" s="3"/>
      <c r="F80" s="3"/>
      <c r="G80" s="3"/>
      <c r="H80" s="3"/>
      <c r="I80" s="3"/>
      <c r="J80" s="3"/>
      <c r="K80" s="3"/>
      <c r="L80" s="3"/>
      <c r="M80" s="3"/>
      <c r="N80" s="3"/>
      <c r="O80" s="3"/>
      <c r="P80" s="3"/>
      <c r="Q80" s="3"/>
      <c r="R80" s="3"/>
      <c r="S80" s="3"/>
      <c r="T80" s="3"/>
      <c r="U80" s="3"/>
      <c r="V80" s="3"/>
      <c r="W80" s="3"/>
    </row>
    <row r="81" spans="1:23" ht="14">
      <c r="A81" s="3"/>
      <c r="B81" s="3"/>
      <c r="C81" s="3"/>
      <c r="D81" s="3"/>
      <c r="E81" s="3"/>
      <c r="F81" s="3"/>
      <c r="G81" s="3"/>
      <c r="H81" s="3"/>
      <c r="I81" s="3"/>
      <c r="J81" s="3"/>
      <c r="K81" s="3"/>
      <c r="L81" s="3"/>
      <c r="M81" s="3"/>
      <c r="N81" s="3"/>
      <c r="O81" s="3"/>
      <c r="P81" s="3"/>
      <c r="Q81" s="3"/>
      <c r="R81" s="3"/>
      <c r="S81" s="3"/>
      <c r="T81" s="3"/>
      <c r="U81" s="3"/>
      <c r="V81" s="3"/>
      <c r="W81" s="3"/>
    </row>
    <row r="82" spans="1:23" ht="14">
      <c r="A82" s="3"/>
      <c r="B82" s="3"/>
      <c r="C82" s="3"/>
      <c r="D82" s="3"/>
      <c r="E82" s="3"/>
      <c r="F82" s="3"/>
      <c r="G82" s="3"/>
      <c r="H82" s="3"/>
      <c r="I82" s="3"/>
      <c r="J82" s="3"/>
      <c r="K82" s="3"/>
      <c r="L82" s="3"/>
      <c r="M82" s="3"/>
      <c r="N82" s="3"/>
      <c r="O82" s="3"/>
      <c r="P82" s="3"/>
      <c r="Q82" s="3"/>
      <c r="R82" s="3"/>
      <c r="S82" s="3"/>
      <c r="T82" s="3"/>
      <c r="U82" s="3"/>
      <c r="V82" s="3"/>
      <c r="W82" s="3"/>
    </row>
    <row r="83" spans="1:23" ht="14">
      <c r="A83" s="3"/>
      <c r="B83" s="3"/>
      <c r="C83" s="3"/>
      <c r="D83" s="3"/>
      <c r="E83" s="3"/>
      <c r="F83" s="3"/>
      <c r="G83" s="3"/>
      <c r="H83" s="3"/>
      <c r="I83" s="3"/>
      <c r="J83" s="3"/>
      <c r="K83" s="3"/>
      <c r="L83" s="3"/>
      <c r="M83" s="3"/>
      <c r="N83" s="3"/>
      <c r="O83" s="3"/>
      <c r="P83" s="3"/>
      <c r="Q83" s="3"/>
      <c r="R83" s="3"/>
      <c r="S83" s="3"/>
      <c r="T83" s="3"/>
      <c r="U83" s="3"/>
      <c r="V83" s="3"/>
      <c r="W83" s="3"/>
    </row>
    <row r="84" spans="1:23" ht="14">
      <c r="A84" s="3"/>
      <c r="B84" s="3"/>
      <c r="C84" s="3"/>
      <c r="D84" s="3"/>
      <c r="E84" s="3"/>
      <c r="F84" s="3"/>
      <c r="G84" s="3"/>
      <c r="H84" s="3"/>
      <c r="I84" s="3"/>
      <c r="J84" s="3"/>
      <c r="K84" s="3"/>
      <c r="L84" s="3"/>
      <c r="M84" s="3"/>
      <c r="N84" s="3"/>
      <c r="O84" s="3"/>
      <c r="P84" s="3"/>
      <c r="Q84" s="3"/>
      <c r="R84" s="3"/>
      <c r="S84" s="3"/>
      <c r="T84" s="3"/>
      <c r="U84" s="3"/>
      <c r="V84" s="3"/>
      <c r="W84" s="3"/>
    </row>
    <row r="85" spans="1:23" ht="14">
      <c r="A85" s="3"/>
      <c r="B85" s="3"/>
      <c r="C85" s="3"/>
      <c r="D85" s="3"/>
      <c r="E85" s="3"/>
      <c r="F85" s="3"/>
      <c r="G85" s="3"/>
      <c r="H85" s="3"/>
      <c r="I85" s="3"/>
      <c r="J85" s="3"/>
      <c r="K85" s="3"/>
      <c r="L85" s="3"/>
      <c r="M85" s="3"/>
      <c r="N85" s="3"/>
      <c r="O85" s="3"/>
      <c r="P85" s="3"/>
      <c r="Q85" s="3"/>
      <c r="R85" s="3"/>
      <c r="S85" s="3"/>
      <c r="T85" s="3"/>
      <c r="U85" s="3"/>
      <c r="V85" s="3"/>
      <c r="W85" s="3"/>
    </row>
    <row r="86" spans="1:23" ht="14">
      <c r="A86" s="3"/>
      <c r="B86" s="3"/>
      <c r="C86" s="3"/>
      <c r="D86" s="3"/>
      <c r="E86" s="3"/>
      <c r="F86" s="3"/>
      <c r="G86" s="3"/>
      <c r="H86" s="3"/>
      <c r="I86" s="3"/>
      <c r="J86" s="3"/>
      <c r="K86" s="3"/>
      <c r="L86" s="3"/>
      <c r="M86" s="3"/>
      <c r="N86" s="3"/>
      <c r="O86" s="3"/>
      <c r="P86" s="3"/>
      <c r="Q86" s="3"/>
      <c r="R86" s="3"/>
      <c r="S86" s="3"/>
      <c r="T86" s="3"/>
      <c r="U86" s="3"/>
      <c r="V86" s="3"/>
      <c r="W86" s="3"/>
    </row>
    <row r="87" spans="1:23" ht="14">
      <c r="A87" s="3"/>
      <c r="B87" s="3"/>
      <c r="C87" s="3"/>
      <c r="D87" s="3"/>
      <c r="E87" s="3"/>
      <c r="F87" s="3"/>
      <c r="G87" s="3"/>
      <c r="H87" s="3"/>
      <c r="I87" s="3"/>
      <c r="J87" s="3"/>
      <c r="K87" s="3"/>
      <c r="L87" s="3"/>
      <c r="M87" s="3"/>
      <c r="N87" s="3"/>
      <c r="O87" s="3"/>
      <c r="P87" s="3"/>
      <c r="Q87" s="3"/>
      <c r="R87" s="3"/>
      <c r="S87" s="3"/>
      <c r="T87" s="3"/>
      <c r="U87" s="3"/>
      <c r="V87" s="3"/>
      <c r="W87" s="3"/>
    </row>
    <row r="88" spans="1:23" ht="14">
      <c r="A88" s="3"/>
      <c r="B88" s="3"/>
      <c r="C88" s="3"/>
      <c r="D88" s="3"/>
      <c r="E88" s="3"/>
      <c r="F88" s="3"/>
      <c r="G88" s="3"/>
      <c r="H88" s="3"/>
      <c r="I88" s="3"/>
      <c r="J88" s="3"/>
      <c r="K88" s="3"/>
      <c r="L88" s="3"/>
      <c r="M88" s="3"/>
      <c r="N88" s="3"/>
      <c r="O88" s="3"/>
      <c r="P88" s="3"/>
      <c r="Q88" s="3"/>
      <c r="R88" s="3"/>
      <c r="S88" s="3"/>
      <c r="T88" s="3"/>
      <c r="U88" s="3"/>
      <c r="V88" s="3"/>
      <c r="W88" s="3"/>
    </row>
    <row r="89" spans="1:23" ht="14">
      <c r="A89" s="3"/>
      <c r="B89" s="3"/>
      <c r="C89" s="3"/>
      <c r="D89" s="3"/>
      <c r="E89" s="3"/>
      <c r="F89" s="3"/>
      <c r="G89" s="3"/>
      <c r="H89" s="3"/>
      <c r="I89" s="3"/>
      <c r="J89" s="3"/>
      <c r="K89" s="3"/>
      <c r="L89" s="3"/>
      <c r="M89" s="3"/>
      <c r="N89" s="3"/>
      <c r="O89" s="3"/>
      <c r="P89" s="3"/>
      <c r="Q89" s="3"/>
      <c r="R89" s="3"/>
      <c r="S89" s="3"/>
      <c r="T89" s="3"/>
      <c r="U89" s="3"/>
      <c r="V89" s="3"/>
      <c r="W89" s="3"/>
    </row>
    <row r="90" spans="1:23" ht="14">
      <c r="A90" s="3"/>
      <c r="B90" s="3"/>
      <c r="C90" s="3"/>
      <c r="D90" s="3"/>
      <c r="E90" s="3"/>
      <c r="F90" s="3"/>
      <c r="G90" s="3"/>
      <c r="H90" s="3"/>
      <c r="I90" s="3"/>
      <c r="J90" s="3"/>
      <c r="K90" s="3"/>
      <c r="L90" s="3"/>
      <c r="M90" s="3"/>
      <c r="N90" s="3"/>
      <c r="O90" s="3"/>
      <c r="P90" s="3"/>
      <c r="Q90" s="3"/>
      <c r="R90" s="3"/>
      <c r="S90" s="3"/>
      <c r="T90" s="3"/>
      <c r="U90" s="3"/>
      <c r="V90" s="3"/>
      <c r="W90" s="3"/>
    </row>
    <row r="91" spans="1:23" ht="14">
      <c r="A91" s="3"/>
      <c r="B91" s="3"/>
      <c r="C91" s="3"/>
      <c r="D91" s="3"/>
      <c r="E91" s="3"/>
      <c r="F91" s="3"/>
      <c r="G91" s="3"/>
      <c r="H91" s="3"/>
      <c r="I91" s="3"/>
      <c r="J91" s="3"/>
      <c r="K91" s="3"/>
      <c r="L91" s="3"/>
      <c r="M91" s="3"/>
      <c r="N91" s="3"/>
      <c r="O91" s="3"/>
      <c r="P91" s="3"/>
      <c r="Q91" s="3"/>
      <c r="R91" s="3"/>
      <c r="S91" s="3"/>
      <c r="T91" s="3"/>
      <c r="U91" s="3"/>
      <c r="V91" s="3"/>
      <c r="W91" s="3"/>
    </row>
    <row r="92" spans="1:23" ht="14">
      <c r="A92" s="3"/>
      <c r="B92" s="3"/>
      <c r="C92" s="3"/>
      <c r="D92" s="3"/>
      <c r="E92" s="3"/>
      <c r="F92" s="3"/>
      <c r="G92" s="3"/>
      <c r="H92" s="3"/>
      <c r="I92" s="3"/>
      <c r="J92" s="3"/>
      <c r="K92" s="3"/>
      <c r="L92" s="3"/>
      <c r="M92" s="3"/>
      <c r="N92" s="3"/>
      <c r="O92" s="3"/>
      <c r="P92" s="3"/>
      <c r="Q92" s="3"/>
      <c r="R92" s="3"/>
      <c r="S92" s="3"/>
      <c r="T92" s="3"/>
      <c r="U92" s="3"/>
      <c r="V92" s="3"/>
      <c r="W92" s="3"/>
    </row>
    <row r="93" spans="1:23" ht="14">
      <c r="A93" s="3"/>
      <c r="B93" s="3"/>
      <c r="C93" s="3"/>
      <c r="D93" s="3"/>
      <c r="E93" s="3"/>
      <c r="F93" s="3"/>
      <c r="G93" s="3"/>
      <c r="H93" s="3"/>
      <c r="I93" s="3"/>
      <c r="J93" s="3"/>
      <c r="K93" s="3"/>
      <c r="L93" s="3"/>
      <c r="M93" s="3"/>
      <c r="N93" s="3"/>
      <c r="O93" s="3"/>
      <c r="P93" s="3"/>
      <c r="Q93" s="3"/>
      <c r="R93" s="3"/>
      <c r="S93" s="3"/>
      <c r="T93" s="3"/>
      <c r="U93" s="3"/>
      <c r="V93" s="3"/>
      <c r="W93" s="3"/>
    </row>
    <row r="94" spans="1:23" ht="14">
      <c r="A94" s="3"/>
      <c r="B94" s="3"/>
      <c r="C94" s="3"/>
      <c r="D94" s="3"/>
      <c r="E94" s="3"/>
      <c r="F94" s="3"/>
      <c r="G94" s="3"/>
      <c r="H94" s="3"/>
      <c r="I94" s="3"/>
      <c r="J94" s="3"/>
      <c r="K94" s="3"/>
      <c r="L94" s="3"/>
      <c r="M94" s="3"/>
      <c r="N94" s="3"/>
      <c r="O94" s="3"/>
      <c r="P94" s="3"/>
      <c r="Q94" s="3"/>
      <c r="R94" s="3"/>
      <c r="S94" s="3"/>
      <c r="T94" s="3"/>
      <c r="U94" s="3"/>
      <c r="V94" s="3"/>
      <c r="W94" s="3"/>
    </row>
    <row r="95" spans="1:23" ht="14">
      <c r="A95" s="3"/>
      <c r="B95" s="3"/>
      <c r="C95" s="3"/>
      <c r="D95" s="3"/>
      <c r="E95" s="3"/>
      <c r="F95" s="3"/>
      <c r="G95" s="3"/>
      <c r="H95" s="3"/>
      <c r="I95" s="3"/>
      <c r="J95" s="3"/>
      <c r="K95" s="3"/>
      <c r="L95" s="3"/>
      <c r="M95" s="3"/>
      <c r="N95" s="3"/>
      <c r="O95" s="3"/>
      <c r="P95" s="3"/>
      <c r="Q95" s="3"/>
      <c r="R95" s="3"/>
      <c r="S95" s="3"/>
      <c r="T95" s="3"/>
      <c r="U95" s="3"/>
      <c r="V95" s="3"/>
      <c r="W95" s="3"/>
    </row>
    <row r="96" spans="1:23" ht="14">
      <c r="A96" s="3"/>
      <c r="B96" s="3"/>
      <c r="C96" s="3"/>
      <c r="D96" s="3"/>
      <c r="E96" s="3"/>
      <c r="F96" s="3"/>
      <c r="G96" s="3"/>
      <c r="H96" s="3"/>
      <c r="I96" s="3"/>
      <c r="J96" s="3"/>
      <c r="K96" s="3"/>
      <c r="L96" s="3"/>
      <c r="M96" s="3"/>
      <c r="N96" s="3"/>
      <c r="O96" s="3"/>
      <c r="P96" s="3"/>
      <c r="Q96" s="3"/>
      <c r="R96" s="3"/>
      <c r="S96" s="3"/>
      <c r="T96" s="3"/>
      <c r="U96" s="3"/>
      <c r="V96" s="3"/>
      <c r="W96" s="3"/>
    </row>
    <row r="97" spans="1:23" ht="14">
      <c r="A97" s="3"/>
      <c r="B97" s="3"/>
      <c r="C97" s="3"/>
      <c r="D97" s="3"/>
      <c r="E97" s="3"/>
      <c r="F97" s="3"/>
      <c r="G97" s="3"/>
      <c r="H97" s="3"/>
      <c r="I97" s="3"/>
      <c r="J97" s="3"/>
      <c r="K97" s="3"/>
      <c r="L97" s="3"/>
      <c r="M97" s="3"/>
      <c r="N97" s="3"/>
      <c r="O97" s="3"/>
      <c r="P97" s="3"/>
      <c r="Q97" s="3"/>
      <c r="R97" s="3"/>
      <c r="S97" s="3"/>
      <c r="T97" s="3"/>
      <c r="U97" s="3"/>
      <c r="V97" s="3"/>
      <c r="W97" s="3"/>
    </row>
    <row r="98" spans="1:23" ht="14">
      <c r="A98" s="3"/>
      <c r="B98" s="3"/>
      <c r="C98" s="3"/>
      <c r="D98" s="3"/>
      <c r="E98" s="3"/>
      <c r="F98" s="3"/>
      <c r="G98" s="3"/>
      <c r="H98" s="3"/>
      <c r="I98" s="3"/>
      <c r="J98" s="3"/>
      <c r="K98" s="3"/>
      <c r="L98" s="3"/>
      <c r="M98" s="3"/>
      <c r="N98" s="3"/>
      <c r="O98" s="3"/>
      <c r="P98" s="3"/>
      <c r="Q98" s="3"/>
      <c r="R98" s="3"/>
      <c r="S98" s="3"/>
      <c r="T98" s="3"/>
      <c r="U98" s="3"/>
      <c r="V98" s="3"/>
      <c r="W98" s="3"/>
    </row>
    <row r="99" spans="1:23" ht="14">
      <c r="A99" s="3"/>
      <c r="B99" s="3"/>
      <c r="C99" s="3"/>
      <c r="D99" s="3"/>
      <c r="E99" s="3"/>
      <c r="F99" s="3"/>
      <c r="G99" s="3"/>
      <c r="H99" s="3"/>
      <c r="I99" s="3"/>
      <c r="J99" s="3"/>
      <c r="K99" s="3"/>
      <c r="L99" s="3"/>
      <c r="M99" s="3"/>
      <c r="N99" s="3"/>
      <c r="O99" s="3"/>
      <c r="P99" s="3"/>
      <c r="Q99" s="3"/>
      <c r="R99" s="3"/>
      <c r="S99" s="3"/>
      <c r="T99" s="3"/>
      <c r="U99" s="3"/>
      <c r="V99" s="3"/>
      <c r="W99" s="3"/>
    </row>
    <row r="100" spans="1:23" ht="14">
      <c r="A100" s="3"/>
      <c r="B100" s="3"/>
      <c r="C100" s="3"/>
      <c r="D100" s="3"/>
      <c r="E100" s="3"/>
      <c r="F100" s="3"/>
      <c r="G100" s="3"/>
      <c r="H100" s="3"/>
      <c r="I100" s="3"/>
      <c r="J100" s="3"/>
      <c r="K100" s="3"/>
      <c r="L100" s="3"/>
      <c r="M100" s="3"/>
      <c r="N100" s="3"/>
      <c r="O100" s="3"/>
      <c r="P100" s="3"/>
      <c r="Q100" s="3"/>
      <c r="R100" s="3"/>
      <c r="S100" s="3"/>
      <c r="T100" s="3"/>
      <c r="U100" s="3"/>
      <c r="V100" s="3"/>
      <c r="W100" s="3"/>
    </row>
    <row r="101" spans="1:23" ht="14">
      <c r="A101" s="3"/>
      <c r="B101" s="3"/>
      <c r="C101" s="3"/>
      <c r="D101" s="3"/>
      <c r="E101" s="3"/>
      <c r="F101" s="3"/>
      <c r="G101" s="3"/>
      <c r="H101" s="3"/>
      <c r="I101" s="3"/>
      <c r="J101" s="3"/>
      <c r="K101" s="3"/>
      <c r="L101" s="3"/>
      <c r="M101" s="3"/>
      <c r="N101" s="3"/>
      <c r="O101" s="3"/>
      <c r="P101" s="3"/>
      <c r="Q101" s="3"/>
      <c r="R101" s="3"/>
      <c r="S101" s="3"/>
      <c r="T101" s="3"/>
      <c r="U101" s="3"/>
      <c r="V101" s="3"/>
      <c r="W101" s="3"/>
    </row>
    <row r="102" spans="1:23" ht="14">
      <c r="A102" s="3"/>
      <c r="B102" s="3"/>
      <c r="C102" s="3"/>
      <c r="D102" s="3"/>
      <c r="E102" s="3"/>
      <c r="F102" s="3"/>
      <c r="G102" s="3"/>
      <c r="H102" s="3"/>
      <c r="I102" s="3"/>
      <c r="J102" s="3"/>
      <c r="K102" s="3"/>
      <c r="L102" s="3"/>
      <c r="M102" s="3"/>
      <c r="N102" s="3"/>
      <c r="O102" s="3"/>
      <c r="P102" s="3"/>
      <c r="Q102" s="3"/>
      <c r="R102" s="3"/>
      <c r="S102" s="3"/>
      <c r="T102" s="3"/>
      <c r="U102" s="3"/>
      <c r="V102" s="3"/>
      <c r="W102" s="3"/>
    </row>
    <row r="103" spans="1:23" ht="14">
      <c r="A103" s="3"/>
      <c r="B103" s="3"/>
      <c r="C103" s="3"/>
      <c r="D103" s="3"/>
      <c r="E103" s="3"/>
      <c r="F103" s="3"/>
      <c r="G103" s="3"/>
      <c r="H103" s="3"/>
      <c r="I103" s="3"/>
      <c r="J103" s="3"/>
      <c r="K103" s="3"/>
      <c r="L103" s="3"/>
      <c r="M103" s="3"/>
      <c r="N103" s="3"/>
      <c r="O103" s="3"/>
      <c r="P103" s="3"/>
      <c r="Q103" s="3"/>
      <c r="R103" s="3"/>
      <c r="S103" s="3"/>
      <c r="T103" s="3"/>
      <c r="U103" s="3"/>
      <c r="V103" s="3"/>
      <c r="W103" s="3"/>
    </row>
    <row r="104" spans="1:23" ht="14">
      <c r="A104" s="3"/>
      <c r="B104" s="3"/>
      <c r="C104" s="3"/>
      <c r="D104" s="3"/>
      <c r="E104" s="3"/>
      <c r="F104" s="3"/>
      <c r="G104" s="3"/>
      <c r="H104" s="3"/>
      <c r="I104" s="3"/>
      <c r="J104" s="3"/>
      <c r="K104" s="3"/>
      <c r="L104" s="3"/>
      <c r="M104" s="3"/>
      <c r="N104" s="3"/>
      <c r="O104" s="3"/>
      <c r="P104" s="3"/>
      <c r="Q104" s="3"/>
      <c r="R104" s="3"/>
      <c r="S104" s="3"/>
      <c r="T104" s="3"/>
      <c r="U104" s="3"/>
      <c r="V104" s="3"/>
      <c r="W104" s="3"/>
    </row>
    <row r="105" spans="1:23" ht="14">
      <c r="A105" s="3"/>
      <c r="B105" s="3"/>
      <c r="C105" s="3"/>
      <c r="D105" s="3"/>
      <c r="E105" s="3"/>
      <c r="F105" s="3"/>
      <c r="G105" s="3"/>
      <c r="H105" s="3"/>
      <c r="I105" s="3"/>
      <c r="J105" s="3"/>
      <c r="K105" s="3"/>
      <c r="L105" s="3"/>
      <c r="M105" s="3"/>
      <c r="N105" s="3"/>
      <c r="O105" s="3"/>
      <c r="P105" s="3"/>
      <c r="Q105" s="3"/>
      <c r="R105" s="3"/>
      <c r="S105" s="3"/>
      <c r="T105" s="3"/>
      <c r="U105" s="3"/>
      <c r="V105" s="3"/>
      <c r="W105" s="3"/>
    </row>
    <row r="106" spans="1:23" ht="14">
      <c r="A106" s="3"/>
      <c r="B106" s="3"/>
      <c r="C106" s="3"/>
      <c r="D106" s="3"/>
      <c r="E106" s="3"/>
      <c r="F106" s="3"/>
      <c r="G106" s="3"/>
      <c r="H106" s="3"/>
      <c r="I106" s="3"/>
      <c r="J106" s="3"/>
      <c r="K106" s="3"/>
      <c r="L106" s="3"/>
      <c r="M106" s="3"/>
      <c r="N106" s="3"/>
      <c r="O106" s="3"/>
      <c r="P106" s="3"/>
      <c r="Q106" s="3"/>
      <c r="R106" s="3"/>
      <c r="S106" s="3"/>
      <c r="T106" s="3"/>
      <c r="U106" s="3"/>
      <c r="V106" s="3"/>
      <c r="W106" s="3"/>
    </row>
    <row r="107" spans="1:23" ht="14">
      <c r="A107" s="3"/>
      <c r="B107" s="3"/>
      <c r="C107" s="3"/>
      <c r="D107" s="3"/>
      <c r="E107" s="3"/>
      <c r="F107" s="3"/>
      <c r="G107" s="3"/>
      <c r="H107" s="3"/>
      <c r="I107" s="3"/>
      <c r="J107" s="3"/>
      <c r="K107" s="3"/>
      <c r="L107" s="3"/>
      <c r="M107" s="3"/>
      <c r="N107" s="3"/>
      <c r="O107" s="3"/>
      <c r="P107" s="3"/>
      <c r="Q107" s="3"/>
      <c r="R107" s="3"/>
      <c r="S107" s="3"/>
      <c r="T107" s="3"/>
      <c r="U107" s="3"/>
      <c r="V107" s="3"/>
      <c r="W107" s="3"/>
    </row>
    <row r="108" spans="1:23" ht="14">
      <c r="A108" s="3"/>
      <c r="B108" s="3"/>
      <c r="C108" s="3"/>
      <c r="D108" s="3"/>
      <c r="E108" s="3"/>
      <c r="F108" s="3"/>
      <c r="G108" s="3"/>
      <c r="H108" s="3"/>
      <c r="I108" s="3"/>
      <c r="J108" s="3"/>
      <c r="K108" s="3"/>
      <c r="L108" s="3"/>
      <c r="M108" s="3"/>
      <c r="N108" s="3"/>
      <c r="O108" s="3"/>
      <c r="P108" s="3"/>
      <c r="Q108" s="3"/>
      <c r="R108" s="3"/>
      <c r="S108" s="3"/>
      <c r="T108" s="3"/>
      <c r="U108" s="3"/>
      <c r="V108" s="3"/>
      <c r="W108" s="3"/>
    </row>
    <row r="109" spans="1:23" ht="14">
      <c r="A109" s="3"/>
      <c r="B109" s="3"/>
      <c r="C109" s="3"/>
      <c r="D109" s="3"/>
      <c r="E109" s="3"/>
      <c r="F109" s="3"/>
      <c r="G109" s="3"/>
      <c r="H109" s="3"/>
      <c r="I109" s="3"/>
      <c r="J109" s="3"/>
      <c r="K109" s="3"/>
      <c r="L109" s="3"/>
      <c r="M109" s="3"/>
      <c r="N109" s="3"/>
      <c r="O109" s="3"/>
      <c r="P109" s="3"/>
      <c r="Q109" s="3"/>
      <c r="R109" s="3"/>
      <c r="S109" s="3"/>
      <c r="T109" s="3"/>
      <c r="U109" s="3"/>
      <c r="V109" s="3"/>
      <c r="W109" s="3"/>
    </row>
    <row r="110" spans="1:23" ht="14">
      <c r="A110" s="3"/>
      <c r="B110" s="3"/>
      <c r="C110" s="3"/>
      <c r="D110" s="3"/>
      <c r="E110" s="3"/>
      <c r="F110" s="3"/>
      <c r="G110" s="3"/>
      <c r="H110" s="3"/>
      <c r="I110" s="3"/>
      <c r="J110" s="3"/>
      <c r="K110" s="3"/>
      <c r="L110" s="3"/>
      <c r="M110" s="3"/>
      <c r="N110" s="3"/>
      <c r="O110" s="3"/>
      <c r="P110" s="3"/>
      <c r="Q110" s="3"/>
      <c r="R110" s="3"/>
      <c r="S110" s="3"/>
      <c r="T110" s="3"/>
      <c r="U110" s="3"/>
      <c r="V110" s="3"/>
      <c r="W110" s="3"/>
    </row>
    <row r="111" spans="1:23" ht="14">
      <c r="A111" s="3"/>
      <c r="B111" s="3"/>
      <c r="C111" s="3"/>
      <c r="D111" s="3"/>
      <c r="E111" s="3"/>
      <c r="F111" s="3"/>
      <c r="G111" s="3"/>
      <c r="H111" s="3"/>
      <c r="I111" s="3"/>
      <c r="J111" s="3"/>
      <c r="K111" s="3"/>
      <c r="L111" s="3"/>
      <c r="M111" s="3"/>
      <c r="N111" s="3"/>
      <c r="O111" s="3"/>
      <c r="P111" s="3"/>
      <c r="Q111" s="3"/>
      <c r="R111" s="3"/>
      <c r="S111" s="3"/>
      <c r="T111" s="3"/>
      <c r="U111" s="3"/>
      <c r="V111" s="3"/>
      <c r="W111" s="3"/>
    </row>
    <row r="112" spans="1:23" ht="14">
      <c r="A112" s="3"/>
      <c r="B112" s="3"/>
      <c r="C112" s="3"/>
      <c r="D112" s="3"/>
      <c r="E112" s="3"/>
      <c r="F112" s="3"/>
      <c r="G112" s="3"/>
      <c r="H112" s="3"/>
      <c r="I112" s="3"/>
      <c r="J112" s="3"/>
      <c r="K112" s="3"/>
      <c r="L112" s="3"/>
      <c r="M112" s="3"/>
      <c r="N112" s="3"/>
      <c r="O112" s="3"/>
      <c r="P112" s="3"/>
      <c r="Q112" s="3"/>
      <c r="R112" s="3"/>
      <c r="S112" s="3"/>
      <c r="T112" s="3"/>
      <c r="U112" s="3"/>
      <c r="V112" s="3"/>
      <c r="W112" s="3"/>
    </row>
    <row r="113" spans="1:23" ht="14">
      <c r="A113" s="3"/>
      <c r="B113" s="3"/>
      <c r="C113" s="3"/>
      <c r="D113" s="3"/>
      <c r="E113" s="3"/>
      <c r="F113" s="3"/>
      <c r="G113" s="3"/>
      <c r="H113" s="3"/>
      <c r="I113" s="3"/>
      <c r="J113" s="3"/>
      <c r="K113" s="3"/>
      <c r="L113" s="3"/>
      <c r="M113" s="3"/>
      <c r="N113" s="3"/>
      <c r="O113" s="3"/>
      <c r="P113" s="3"/>
      <c r="Q113" s="3"/>
      <c r="R113" s="3"/>
      <c r="S113" s="3"/>
      <c r="T113" s="3"/>
      <c r="U113" s="3"/>
      <c r="V113" s="3"/>
      <c r="W113" s="3"/>
    </row>
    <row r="114" spans="1:23" ht="14">
      <c r="A114" s="3"/>
      <c r="B114" s="3"/>
      <c r="C114" s="3"/>
      <c r="D114" s="3"/>
      <c r="E114" s="3"/>
      <c r="F114" s="3"/>
      <c r="G114" s="3"/>
      <c r="H114" s="3"/>
      <c r="I114" s="3"/>
      <c r="J114" s="3"/>
      <c r="K114" s="3"/>
      <c r="L114" s="3"/>
      <c r="M114" s="3"/>
      <c r="N114" s="3"/>
      <c r="O114" s="3"/>
      <c r="P114" s="3"/>
      <c r="Q114" s="3"/>
      <c r="R114" s="3"/>
      <c r="S114" s="3"/>
      <c r="T114" s="3"/>
      <c r="U114" s="3"/>
      <c r="V114" s="3"/>
      <c r="W114" s="3"/>
    </row>
    <row r="115" spans="1:23" ht="14">
      <c r="A115" s="3"/>
      <c r="B115" s="3"/>
      <c r="C115" s="3"/>
      <c r="D115" s="3"/>
      <c r="E115" s="3"/>
      <c r="F115" s="3"/>
      <c r="G115" s="3"/>
      <c r="H115" s="3"/>
      <c r="I115" s="3"/>
      <c r="J115" s="3"/>
      <c r="K115" s="3"/>
      <c r="L115" s="3"/>
      <c r="M115" s="3"/>
      <c r="N115" s="3"/>
      <c r="O115" s="3"/>
      <c r="P115" s="3"/>
      <c r="Q115" s="3"/>
      <c r="R115" s="3"/>
      <c r="S115" s="3"/>
      <c r="T115" s="3"/>
      <c r="U115" s="3"/>
      <c r="V115" s="3"/>
      <c r="W115" s="3"/>
    </row>
    <row r="116" spans="1:23" ht="14">
      <c r="A116" s="3"/>
      <c r="B116" s="3"/>
      <c r="C116" s="3"/>
      <c r="D116" s="3"/>
      <c r="E116" s="3"/>
      <c r="F116" s="3"/>
      <c r="G116" s="3"/>
      <c r="H116" s="3"/>
      <c r="I116" s="3"/>
      <c r="J116" s="3"/>
      <c r="K116" s="3"/>
      <c r="L116" s="3"/>
      <c r="M116" s="3"/>
      <c r="N116" s="3"/>
      <c r="O116" s="3"/>
      <c r="P116" s="3"/>
      <c r="Q116" s="3"/>
      <c r="R116" s="3"/>
      <c r="S116" s="3"/>
      <c r="T116" s="3"/>
      <c r="U116" s="3"/>
      <c r="V116" s="3"/>
      <c r="W116" s="3"/>
    </row>
    <row r="117" spans="1:23" ht="14">
      <c r="A117" s="3"/>
      <c r="B117" s="3"/>
      <c r="C117" s="3"/>
      <c r="D117" s="3"/>
      <c r="E117" s="3"/>
      <c r="F117" s="3"/>
      <c r="G117" s="3"/>
      <c r="H117" s="3"/>
      <c r="I117" s="3"/>
      <c r="J117" s="3"/>
      <c r="K117" s="3"/>
      <c r="L117" s="3"/>
      <c r="M117" s="3"/>
      <c r="N117" s="3"/>
      <c r="O117" s="3"/>
      <c r="P117" s="3"/>
      <c r="Q117" s="3"/>
      <c r="R117" s="3"/>
      <c r="S117" s="3"/>
      <c r="T117" s="3"/>
      <c r="U117" s="3"/>
      <c r="V117" s="3"/>
      <c r="W117" s="3"/>
    </row>
    <row r="118" spans="1:23" ht="14">
      <c r="A118" s="3"/>
      <c r="B118" s="3"/>
      <c r="C118" s="3"/>
      <c r="D118" s="3"/>
      <c r="E118" s="3"/>
      <c r="F118" s="3"/>
      <c r="G118" s="3"/>
      <c r="H118" s="3"/>
      <c r="I118" s="3"/>
      <c r="J118" s="3"/>
      <c r="K118" s="3"/>
      <c r="L118" s="3"/>
      <c r="M118" s="3"/>
      <c r="N118" s="3"/>
      <c r="O118" s="3"/>
      <c r="P118" s="3"/>
      <c r="Q118" s="3"/>
      <c r="R118" s="3"/>
      <c r="S118" s="3"/>
      <c r="T118" s="3"/>
      <c r="U118" s="3"/>
      <c r="V118" s="3"/>
      <c r="W118" s="3"/>
    </row>
    <row r="119" spans="1:23" ht="14">
      <c r="A119" s="3"/>
      <c r="B119" s="3"/>
      <c r="C119" s="3"/>
      <c r="D119" s="3"/>
      <c r="E119" s="3"/>
      <c r="F119" s="3"/>
      <c r="G119" s="3"/>
      <c r="H119" s="3"/>
      <c r="I119" s="3"/>
      <c r="J119" s="3"/>
      <c r="K119" s="3"/>
      <c r="L119" s="3"/>
      <c r="M119" s="3"/>
      <c r="N119" s="3"/>
      <c r="O119" s="3"/>
      <c r="P119" s="3"/>
      <c r="Q119" s="3"/>
      <c r="R119" s="3"/>
      <c r="S119" s="3"/>
      <c r="T119" s="3"/>
      <c r="U119" s="3"/>
      <c r="V119" s="3"/>
      <c r="W119" s="3"/>
    </row>
    <row r="120" spans="1:23" ht="14">
      <c r="A120" s="3"/>
      <c r="B120" s="3"/>
      <c r="C120" s="3"/>
      <c r="D120" s="3"/>
      <c r="E120" s="3"/>
      <c r="F120" s="3"/>
      <c r="G120" s="3"/>
      <c r="H120" s="3"/>
      <c r="I120" s="3"/>
      <c r="J120" s="3"/>
      <c r="K120" s="3"/>
      <c r="L120" s="3"/>
      <c r="M120" s="3"/>
      <c r="N120" s="3"/>
      <c r="O120" s="3"/>
      <c r="P120" s="3"/>
      <c r="Q120" s="3"/>
      <c r="R120" s="3"/>
      <c r="S120" s="3"/>
      <c r="T120" s="3"/>
      <c r="U120" s="3"/>
      <c r="V120" s="3"/>
      <c r="W120" s="3"/>
    </row>
    <row r="121" spans="1:23" ht="14">
      <c r="A121" s="3"/>
      <c r="B121" s="3"/>
      <c r="C121" s="3"/>
      <c r="D121" s="3"/>
      <c r="E121" s="3"/>
      <c r="F121" s="3"/>
      <c r="G121" s="3"/>
      <c r="H121" s="3"/>
      <c r="I121" s="3"/>
      <c r="J121" s="3"/>
      <c r="K121" s="3"/>
      <c r="L121" s="3"/>
      <c r="M121" s="3"/>
      <c r="N121" s="3"/>
      <c r="O121" s="3"/>
      <c r="P121" s="3"/>
      <c r="Q121" s="3"/>
      <c r="R121" s="3"/>
      <c r="S121" s="3"/>
      <c r="T121" s="3"/>
      <c r="U121" s="3"/>
      <c r="V121" s="3"/>
      <c r="W121" s="3"/>
    </row>
    <row r="122" spans="1:23" ht="14">
      <c r="A122" s="3"/>
      <c r="B122" s="3"/>
      <c r="C122" s="3"/>
      <c r="D122" s="3"/>
      <c r="E122" s="3"/>
      <c r="F122" s="3"/>
      <c r="G122" s="3"/>
      <c r="H122" s="3"/>
      <c r="I122" s="3"/>
      <c r="J122" s="3"/>
      <c r="K122" s="3"/>
      <c r="L122" s="3"/>
      <c r="M122" s="3"/>
      <c r="N122" s="3"/>
      <c r="O122" s="3"/>
      <c r="P122" s="3"/>
      <c r="Q122" s="3"/>
      <c r="R122" s="3"/>
      <c r="S122" s="3"/>
      <c r="T122" s="3"/>
      <c r="U122" s="3"/>
      <c r="V122" s="3"/>
      <c r="W122" s="3"/>
    </row>
    <row r="123" spans="1:23" ht="14">
      <c r="A123" s="3"/>
      <c r="B123" s="3"/>
      <c r="C123" s="3"/>
      <c r="D123" s="3"/>
      <c r="E123" s="3"/>
      <c r="F123" s="3"/>
      <c r="G123" s="3"/>
      <c r="H123" s="3"/>
      <c r="I123" s="3"/>
      <c r="J123" s="3"/>
      <c r="K123" s="3"/>
      <c r="L123" s="3"/>
      <c r="M123" s="3"/>
      <c r="N123" s="3"/>
      <c r="O123" s="3"/>
      <c r="P123" s="3"/>
      <c r="Q123" s="3"/>
      <c r="R123" s="3"/>
      <c r="S123" s="3"/>
      <c r="T123" s="3"/>
      <c r="U123" s="3"/>
      <c r="V123" s="3"/>
      <c r="W123" s="3"/>
    </row>
    <row r="124" spans="1:23" ht="14">
      <c r="A124" s="3"/>
      <c r="B124" s="3"/>
      <c r="C124" s="3"/>
      <c r="D124" s="3"/>
      <c r="E124" s="3"/>
      <c r="F124" s="3"/>
      <c r="G124" s="3"/>
      <c r="H124" s="3"/>
      <c r="I124" s="3"/>
      <c r="J124" s="3"/>
      <c r="K124" s="3"/>
      <c r="L124" s="3"/>
      <c r="M124" s="3"/>
      <c r="N124" s="3"/>
      <c r="O124" s="3"/>
      <c r="P124" s="3"/>
      <c r="Q124" s="3"/>
      <c r="R124" s="3"/>
      <c r="S124" s="3"/>
      <c r="T124" s="3"/>
      <c r="U124" s="3"/>
      <c r="V124" s="3"/>
      <c r="W124" s="3"/>
    </row>
    <row r="125" spans="1:23" ht="14">
      <c r="A125" s="3"/>
      <c r="B125" s="3"/>
      <c r="C125" s="3"/>
      <c r="D125" s="3"/>
      <c r="E125" s="3"/>
      <c r="F125" s="3"/>
      <c r="G125" s="3"/>
      <c r="H125" s="3"/>
      <c r="I125" s="3"/>
      <c r="J125" s="3"/>
      <c r="K125" s="3"/>
      <c r="L125" s="3"/>
      <c r="M125" s="3"/>
      <c r="N125" s="3"/>
      <c r="O125" s="3"/>
      <c r="P125" s="3"/>
      <c r="Q125" s="3"/>
      <c r="R125" s="3"/>
      <c r="S125" s="3"/>
      <c r="T125" s="3"/>
      <c r="U125" s="3"/>
      <c r="V125" s="3"/>
      <c r="W125" s="3"/>
    </row>
    <row r="126" spans="1:23" ht="14">
      <c r="A126" s="3"/>
      <c r="B126" s="3"/>
      <c r="C126" s="3"/>
      <c r="D126" s="3"/>
      <c r="E126" s="3"/>
      <c r="F126" s="3"/>
      <c r="G126" s="3"/>
      <c r="H126" s="3"/>
      <c r="I126" s="3"/>
      <c r="J126" s="3"/>
      <c r="K126" s="3"/>
      <c r="L126" s="3"/>
      <c r="M126" s="3"/>
      <c r="N126" s="3"/>
      <c r="O126" s="3"/>
      <c r="P126" s="3"/>
      <c r="Q126" s="3"/>
      <c r="R126" s="3"/>
      <c r="S126" s="3"/>
      <c r="T126" s="3"/>
      <c r="U126" s="3"/>
      <c r="V126" s="3"/>
      <c r="W126" s="3"/>
    </row>
    <row r="127" spans="1:23" ht="14">
      <c r="A127" s="3"/>
      <c r="B127" s="3"/>
      <c r="C127" s="3"/>
      <c r="D127" s="3"/>
      <c r="E127" s="3"/>
      <c r="F127" s="3"/>
      <c r="G127" s="3"/>
      <c r="H127" s="3"/>
      <c r="I127" s="3"/>
      <c r="J127" s="3"/>
      <c r="K127" s="3"/>
      <c r="L127" s="3"/>
      <c r="M127" s="3"/>
      <c r="N127" s="3"/>
      <c r="O127" s="3"/>
      <c r="P127" s="3"/>
      <c r="Q127" s="3"/>
      <c r="R127" s="3"/>
      <c r="S127" s="3"/>
      <c r="T127" s="3"/>
      <c r="U127" s="3"/>
      <c r="V127" s="3"/>
      <c r="W127" s="3"/>
    </row>
    <row r="128" spans="1:23" ht="14">
      <c r="A128" s="3"/>
      <c r="B128" s="3"/>
      <c r="C128" s="3"/>
      <c r="D128" s="3"/>
      <c r="E128" s="3"/>
      <c r="F128" s="3"/>
      <c r="G128" s="3"/>
      <c r="H128" s="3"/>
      <c r="I128" s="3"/>
      <c r="J128" s="3"/>
      <c r="K128" s="3"/>
      <c r="L128" s="3"/>
      <c r="M128" s="3"/>
      <c r="N128" s="3"/>
      <c r="O128" s="3"/>
      <c r="P128" s="3"/>
      <c r="Q128" s="3"/>
      <c r="R128" s="3"/>
      <c r="S128" s="3"/>
      <c r="T128" s="3"/>
      <c r="U128" s="3"/>
      <c r="V128" s="3"/>
      <c r="W128" s="3"/>
    </row>
    <row r="129" spans="1:23" ht="14">
      <c r="A129" s="3"/>
      <c r="B129" s="3"/>
      <c r="C129" s="3"/>
      <c r="D129" s="3"/>
      <c r="E129" s="3"/>
      <c r="F129" s="3"/>
      <c r="G129" s="3"/>
      <c r="H129" s="3"/>
      <c r="I129" s="3"/>
      <c r="J129" s="3"/>
      <c r="K129" s="3"/>
      <c r="L129" s="3"/>
      <c r="M129" s="3"/>
      <c r="N129" s="3"/>
      <c r="O129" s="3"/>
      <c r="P129" s="3"/>
      <c r="Q129" s="3"/>
      <c r="R129" s="3"/>
      <c r="S129" s="3"/>
      <c r="T129" s="3"/>
      <c r="U129" s="3"/>
      <c r="V129" s="3"/>
      <c r="W129" s="3"/>
    </row>
    <row r="130" spans="1:23" ht="14">
      <c r="A130" s="3"/>
      <c r="B130" s="3"/>
      <c r="C130" s="3"/>
      <c r="D130" s="3"/>
      <c r="E130" s="3"/>
      <c r="F130" s="3"/>
      <c r="G130" s="3"/>
      <c r="H130" s="3"/>
      <c r="I130" s="3"/>
      <c r="J130" s="3"/>
      <c r="K130" s="3"/>
      <c r="L130" s="3"/>
      <c r="M130" s="3"/>
      <c r="N130" s="3"/>
      <c r="O130" s="3"/>
      <c r="P130" s="3"/>
      <c r="Q130" s="3"/>
      <c r="R130" s="3"/>
      <c r="S130" s="3"/>
      <c r="T130" s="3"/>
      <c r="U130" s="3"/>
      <c r="V130" s="3"/>
      <c r="W130" s="3"/>
    </row>
    <row r="131" spans="1:23" ht="14">
      <c r="A131" s="3"/>
      <c r="B131" s="3"/>
      <c r="C131" s="3"/>
      <c r="D131" s="3"/>
      <c r="E131" s="3"/>
      <c r="F131" s="3"/>
      <c r="G131" s="3"/>
      <c r="H131" s="3"/>
      <c r="I131" s="3"/>
      <c r="J131" s="3"/>
      <c r="K131" s="3"/>
      <c r="L131" s="3"/>
      <c r="M131" s="3"/>
      <c r="N131" s="3"/>
      <c r="O131" s="3"/>
      <c r="P131" s="3"/>
      <c r="Q131" s="3"/>
      <c r="R131" s="3"/>
      <c r="S131" s="3"/>
      <c r="T131" s="3"/>
      <c r="U131" s="3"/>
      <c r="V131" s="3"/>
      <c r="W131" s="3"/>
    </row>
    <row r="132" spans="1:23" ht="14">
      <c r="A132" s="3"/>
      <c r="B132" s="3"/>
      <c r="C132" s="3"/>
      <c r="D132" s="3"/>
      <c r="E132" s="3"/>
      <c r="F132" s="3"/>
      <c r="G132" s="3"/>
      <c r="H132" s="3"/>
      <c r="I132" s="3"/>
      <c r="J132" s="3"/>
      <c r="K132" s="3"/>
      <c r="L132" s="3"/>
      <c r="M132" s="3"/>
      <c r="N132" s="3"/>
      <c r="O132" s="3"/>
      <c r="P132" s="3"/>
      <c r="Q132" s="3"/>
      <c r="R132" s="3"/>
      <c r="S132" s="3"/>
      <c r="T132" s="3"/>
      <c r="U132" s="3"/>
      <c r="V132" s="3"/>
      <c r="W132" s="3"/>
    </row>
    <row r="133" spans="1:23" ht="14">
      <c r="A133" s="3"/>
      <c r="B133" s="3"/>
      <c r="C133" s="3"/>
      <c r="D133" s="3"/>
      <c r="E133" s="3"/>
      <c r="F133" s="3"/>
      <c r="G133" s="3"/>
      <c r="H133" s="3"/>
      <c r="I133" s="3"/>
      <c r="J133" s="3"/>
      <c r="K133" s="3"/>
      <c r="L133" s="3"/>
      <c r="M133" s="3"/>
      <c r="N133" s="3"/>
      <c r="O133" s="3"/>
      <c r="P133" s="3"/>
      <c r="Q133" s="3"/>
      <c r="R133" s="3"/>
      <c r="S133" s="3"/>
      <c r="T133" s="3"/>
      <c r="U133" s="3"/>
      <c r="V133" s="3"/>
      <c r="W133" s="3"/>
    </row>
    <row r="134" spans="1:23" ht="14">
      <c r="A134" s="3"/>
      <c r="B134" s="3"/>
      <c r="C134" s="3"/>
      <c r="D134" s="3"/>
      <c r="E134" s="3"/>
      <c r="F134" s="3"/>
      <c r="G134" s="3"/>
      <c r="H134" s="3"/>
      <c r="I134" s="3"/>
      <c r="J134" s="3"/>
      <c r="K134" s="3"/>
      <c r="L134" s="3"/>
      <c r="M134" s="3"/>
      <c r="N134" s="3"/>
      <c r="O134" s="3"/>
      <c r="P134" s="3"/>
      <c r="Q134" s="3"/>
      <c r="R134" s="3"/>
      <c r="S134" s="3"/>
      <c r="T134" s="3"/>
      <c r="U134" s="3"/>
      <c r="V134" s="3"/>
      <c r="W134" s="3"/>
    </row>
    <row r="135" spans="1:23" ht="14">
      <c r="A135" s="3"/>
      <c r="B135" s="3"/>
      <c r="C135" s="3"/>
      <c r="D135" s="3"/>
      <c r="E135" s="3"/>
      <c r="F135" s="3"/>
      <c r="G135" s="3"/>
      <c r="H135" s="3"/>
      <c r="I135" s="3"/>
      <c r="J135" s="3"/>
      <c r="K135" s="3"/>
      <c r="L135" s="3"/>
      <c r="M135" s="3"/>
      <c r="N135" s="3"/>
      <c r="O135" s="3"/>
      <c r="P135" s="3"/>
      <c r="Q135" s="3"/>
      <c r="R135" s="3"/>
      <c r="S135" s="3"/>
      <c r="T135" s="3"/>
      <c r="U135" s="3"/>
      <c r="V135" s="3"/>
      <c r="W135" s="3"/>
    </row>
    <row r="136" spans="1:23" ht="14">
      <c r="A136" s="3"/>
      <c r="B136" s="3"/>
      <c r="C136" s="3"/>
      <c r="D136" s="3"/>
      <c r="E136" s="3"/>
      <c r="F136" s="3"/>
      <c r="G136" s="3"/>
      <c r="H136" s="3"/>
      <c r="I136" s="3"/>
      <c r="J136" s="3"/>
      <c r="K136" s="3"/>
      <c r="L136" s="3"/>
      <c r="M136" s="3"/>
      <c r="N136" s="3"/>
      <c r="O136" s="3"/>
      <c r="P136" s="3"/>
      <c r="Q136" s="3"/>
      <c r="R136" s="3"/>
      <c r="S136" s="3"/>
      <c r="T136" s="3"/>
      <c r="U136" s="3"/>
      <c r="V136" s="3"/>
      <c r="W136" s="3"/>
    </row>
    <row r="137" spans="1:23" ht="14">
      <c r="A137" s="3"/>
      <c r="B137" s="3"/>
      <c r="C137" s="3"/>
      <c r="D137" s="3"/>
      <c r="E137" s="3"/>
      <c r="F137" s="3"/>
      <c r="G137" s="3"/>
      <c r="H137" s="3"/>
      <c r="I137" s="3"/>
      <c r="J137" s="3"/>
      <c r="K137" s="3"/>
      <c r="L137" s="3"/>
      <c r="M137" s="3"/>
      <c r="N137" s="3"/>
      <c r="O137" s="3"/>
      <c r="P137" s="3"/>
      <c r="Q137" s="3"/>
      <c r="R137" s="3"/>
      <c r="S137" s="3"/>
      <c r="T137" s="3"/>
      <c r="U137" s="3"/>
      <c r="V137" s="3"/>
      <c r="W137" s="3"/>
    </row>
    <row r="138" spans="1:23" ht="14">
      <c r="A138" s="3"/>
      <c r="B138" s="3"/>
      <c r="C138" s="3"/>
      <c r="D138" s="3"/>
      <c r="E138" s="3"/>
      <c r="F138" s="3"/>
      <c r="G138" s="3"/>
      <c r="H138" s="3"/>
      <c r="I138" s="3"/>
      <c r="J138" s="3"/>
      <c r="K138" s="3"/>
      <c r="L138" s="3"/>
      <c r="M138" s="3"/>
      <c r="N138" s="3"/>
      <c r="O138" s="3"/>
      <c r="P138" s="3"/>
      <c r="Q138" s="3"/>
      <c r="R138" s="3"/>
      <c r="S138" s="3"/>
      <c r="T138" s="3"/>
      <c r="U138" s="3"/>
      <c r="V138" s="3"/>
      <c r="W138" s="3"/>
    </row>
    <row r="139" spans="1:23" ht="14">
      <c r="A139" s="3"/>
      <c r="B139" s="3"/>
      <c r="C139" s="3"/>
      <c r="D139" s="3"/>
      <c r="E139" s="3"/>
      <c r="F139" s="3"/>
      <c r="G139" s="3"/>
      <c r="H139" s="3"/>
      <c r="I139" s="3"/>
      <c r="J139" s="3"/>
      <c r="K139" s="3"/>
      <c r="L139" s="3"/>
      <c r="M139" s="3"/>
      <c r="N139" s="3"/>
      <c r="O139" s="3"/>
      <c r="P139" s="3"/>
      <c r="Q139" s="3"/>
      <c r="R139" s="3"/>
      <c r="S139" s="3"/>
      <c r="T139" s="3"/>
      <c r="U139" s="3"/>
      <c r="V139" s="3"/>
      <c r="W139" s="3"/>
    </row>
    <row r="140" spans="1:23" ht="14">
      <c r="A140" s="3"/>
      <c r="B140" s="3"/>
      <c r="C140" s="3"/>
      <c r="D140" s="3"/>
      <c r="E140" s="3"/>
      <c r="F140" s="3"/>
      <c r="G140" s="3"/>
      <c r="H140" s="3"/>
      <c r="I140" s="3"/>
      <c r="J140" s="3"/>
      <c r="K140" s="3"/>
      <c r="L140" s="3"/>
      <c r="M140" s="3"/>
      <c r="N140" s="3"/>
      <c r="O140" s="3"/>
      <c r="P140" s="3"/>
      <c r="Q140" s="3"/>
      <c r="R140" s="3"/>
      <c r="S140" s="3"/>
      <c r="T140" s="3"/>
      <c r="U140" s="3"/>
      <c r="V140" s="3"/>
      <c r="W140" s="3"/>
    </row>
    <row r="141" spans="1:23" ht="14">
      <c r="A141" s="3"/>
      <c r="B141" s="3"/>
      <c r="C141" s="3"/>
      <c r="D141" s="3"/>
      <c r="E141" s="3"/>
      <c r="F141" s="3"/>
      <c r="G141" s="3"/>
      <c r="H141" s="3"/>
      <c r="I141" s="3"/>
      <c r="J141" s="3"/>
      <c r="K141" s="3"/>
      <c r="L141" s="3"/>
      <c r="M141" s="3"/>
      <c r="N141" s="3"/>
      <c r="O141" s="3"/>
      <c r="P141" s="3"/>
      <c r="Q141" s="3"/>
      <c r="R141" s="3"/>
      <c r="S141" s="3"/>
      <c r="T141" s="3"/>
      <c r="U141" s="3"/>
      <c r="V141" s="3"/>
      <c r="W141" s="3"/>
    </row>
    <row r="142" spans="1:23" ht="14">
      <c r="A142" s="3"/>
      <c r="B142" s="3"/>
      <c r="C142" s="3"/>
      <c r="D142" s="3"/>
      <c r="E142" s="3"/>
      <c r="F142" s="3"/>
      <c r="G142" s="3"/>
      <c r="H142" s="3"/>
      <c r="I142" s="3"/>
      <c r="J142" s="3"/>
      <c r="K142" s="3"/>
      <c r="L142" s="3"/>
      <c r="M142" s="3"/>
      <c r="N142" s="3"/>
      <c r="O142" s="3"/>
      <c r="P142" s="3"/>
      <c r="Q142" s="3"/>
      <c r="R142" s="3"/>
      <c r="S142" s="3"/>
      <c r="T142" s="3"/>
      <c r="U142" s="3"/>
      <c r="V142" s="3"/>
      <c r="W142" s="3"/>
    </row>
    <row r="143" spans="1:23" ht="14">
      <c r="A143" s="3"/>
      <c r="B143" s="3"/>
      <c r="C143" s="3"/>
      <c r="D143" s="3"/>
      <c r="E143" s="3"/>
      <c r="F143" s="3"/>
      <c r="G143" s="3"/>
      <c r="H143" s="3"/>
      <c r="I143" s="3"/>
      <c r="J143" s="3"/>
      <c r="K143" s="3"/>
      <c r="L143" s="3"/>
      <c r="M143" s="3"/>
      <c r="N143" s="3"/>
      <c r="O143" s="3"/>
      <c r="P143" s="3"/>
      <c r="Q143" s="3"/>
      <c r="R143" s="3"/>
      <c r="S143" s="3"/>
      <c r="T143" s="3"/>
      <c r="U143" s="3"/>
      <c r="V143" s="3"/>
      <c r="W143" s="3"/>
    </row>
    <row r="144" spans="1:23" ht="14">
      <c r="A144" s="3"/>
      <c r="B144" s="3"/>
      <c r="C144" s="3"/>
      <c r="D144" s="3"/>
      <c r="E144" s="3"/>
      <c r="F144" s="3"/>
      <c r="G144" s="3"/>
      <c r="H144" s="3"/>
      <c r="I144" s="3"/>
      <c r="J144" s="3"/>
      <c r="K144" s="3"/>
      <c r="L144" s="3"/>
      <c r="M144" s="3"/>
      <c r="N144" s="3"/>
      <c r="O144" s="3"/>
      <c r="P144" s="3"/>
      <c r="Q144" s="3"/>
      <c r="R144" s="3"/>
      <c r="S144" s="3"/>
      <c r="T144" s="3"/>
      <c r="U144" s="3"/>
      <c r="V144" s="3"/>
      <c r="W144" s="3"/>
    </row>
    <row r="145" spans="1:23" ht="14">
      <c r="A145" s="3"/>
      <c r="B145" s="3"/>
      <c r="C145" s="3"/>
      <c r="D145" s="3"/>
      <c r="E145" s="3"/>
      <c r="F145" s="3"/>
      <c r="G145" s="3"/>
      <c r="H145" s="3"/>
      <c r="I145" s="3"/>
      <c r="J145" s="3"/>
      <c r="K145" s="3"/>
      <c r="L145" s="3"/>
      <c r="M145" s="3"/>
      <c r="N145" s="3"/>
      <c r="O145" s="3"/>
      <c r="P145" s="3"/>
      <c r="Q145" s="3"/>
      <c r="R145" s="3"/>
      <c r="S145" s="3"/>
      <c r="T145" s="3"/>
      <c r="U145" s="3"/>
      <c r="V145" s="3"/>
      <c r="W145" s="3"/>
    </row>
    <row r="146" spans="1:23" ht="14">
      <c r="A146" s="3"/>
      <c r="B146" s="3"/>
      <c r="C146" s="3"/>
      <c r="D146" s="3"/>
      <c r="E146" s="3"/>
      <c r="F146" s="3"/>
      <c r="G146" s="3"/>
      <c r="H146" s="3"/>
      <c r="I146" s="3"/>
      <c r="J146" s="3"/>
      <c r="K146" s="3"/>
      <c r="L146" s="3"/>
      <c r="M146" s="3"/>
      <c r="N146" s="3"/>
      <c r="O146" s="3"/>
      <c r="P146" s="3"/>
      <c r="Q146" s="3"/>
      <c r="R146" s="3"/>
      <c r="S146" s="3"/>
      <c r="T146" s="3"/>
      <c r="U146" s="3"/>
      <c r="V146" s="3"/>
      <c r="W146" s="3"/>
    </row>
    <row r="147" spans="1:23" ht="14">
      <c r="A147" s="3"/>
      <c r="B147" s="3"/>
      <c r="C147" s="3"/>
      <c r="D147" s="3"/>
      <c r="E147" s="3"/>
      <c r="F147" s="3"/>
      <c r="G147" s="3"/>
      <c r="H147" s="3"/>
      <c r="I147" s="3"/>
      <c r="J147" s="3"/>
      <c r="K147" s="3"/>
      <c r="L147" s="3"/>
      <c r="M147" s="3"/>
      <c r="N147" s="3"/>
      <c r="O147" s="3"/>
      <c r="P147" s="3"/>
      <c r="Q147" s="3"/>
      <c r="R147" s="3"/>
      <c r="S147" s="3"/>
      <c r="T147" s="3"/>
      <c r="U147" s="3"/>
      <c r="V147" s="3"/>
      <c r="W147" s="3"/>
    </row>
    <row r="148" spans="1:23" ht="14">
      <c r="A148" s="3"/>
      <c r="B148" s="3"/>
      <c r="C148" s="3"/>
      <c r="D148" s="3"/>
      <c r="E148" s="3"/>
      <c r="F148" s="3"/>
      <c r="G148" s="3"/>
      <c r="H148" s="3"/>
      <c r="I148" s="3"/>
      <c r="J148" s="3"/>
      <c r="K148" s="3"/>
      <c r="L148" s="3"/>
      <c r="M148" s="3"/>
      <c r="N148" s="3"/>
      <c r="O148" s="3"/>
      <c r="P148" s="3"/>
      <c r="Q148" s="3"/>
      <c r="R148" s="3"/>
      <c r="S148" s="3"/>
      <c r="T148" s="3"/>
      <c r="U148" s="3"/>
      <c r="V148" s="3"/>
      <c r="W148" s="3"/>
    </row>
    <row r="149" spans="1:23" ht="14">
      <c r="A149" s="3"/>
      <c r="B149" s="3"/>
      <c r="C149" s="3"/>
      <c r="D149" s="3"/>
      <c r="E149" s="3"/>
      <c r="F149" s="3"/>
      <c r="G149" s="3"/>
      <c r="H149" s="3"/>
      <c r="I149" s="3"/>
      <c r="J149" s="3"/>
      <c r="K149" s="3"/>
      <c r="L149" s="3"/>
      <c r="M149" s="3"/>
      <c r="N149" s="3"/>
      <c r="O149" s="3"/>
      <c r="P149" s="3"/>
      <c r="Q149" s="3"/>
      <c r="R149" s="3"/>
      <c r="S149" s="3"/>
      <c r="T149" s="3"/>
      <c r="U149" s="3"/>
      <c r="V149" s="3"/>
      <c r="W149" s="3"/>
    </row>
    <row r="150" spans="1:23" ht="14">
      <c r="A150" s="3"/>
      <c r="B150" s="3"/>
      <c r="C150" s="3"/>
      <c r="D150" s="3"/>
      <c r="E150" s="3"/>
      <c r="F150" s="3"/>
      <c r="G150" s="3"/>
      <c r="H150" s="3"/>
      <c r="I150" s="3"/>
      <c r="J150" s="3"/>
      <c r="K150" s="3"/>
      <c r="L150" s="3"/>
      <c r="M150" s="3"/>
      <c r="N150" s="3"/>
      <c r="O150" s="3"/>
      <c r="P150" s="3"/>
      <c r="Q150" s="3"/>
      <c r="R150" s="3"/>
      <c r="S150" s="3"/>
      <c r="T150" s="3"/>
      <c r="U150" s="3"/>
      <c r="V150" s="3"/>
      <c r="W150" s="3"/>
    </row>
    <row r="151" spans="1:23" ht="14">
      <c r="A151" s="3"/>
      <c r="B151" s="3"/>
      <c r="C151" s="3"/>
      <c r="D151" s="3"/>
      <c r="E151" s="3"/>
      <c r="F151" s="3"/>
      <c r="G151" s="3"/>
      <c r="H151" s="3"/>
      <c r="I151" s="3"/>
      <c r="J151" s="3"/>
      <c r="K151" s="3"/>
      <c r="L151" s="3"/>
      <c r="M151" s="3"/>
      <c r="N151" s="3"/>
      <c r="O151" s="3"/>
      <c r="P151" s="3"/>
      <c r="Q151" s="3"/>
      <c r="R151" s="3"/>
      <c r="S151" s="3"/>
      <c r="T151" s="3"/>
      <c r="U151" s="3"/>
      <c r="V151" s="3"/>
      <c r="W151" s="3"/>
    </row>
    <row r="152" spans="1:23" ht="14">
      <c r="A152" s="3"/>
      <c r="B152" s="3"/>
      <c r="C152" s="3"/>
      <c r="D152" s="3"/>
      <c r="E152" s="3"/>
      <c r="F152" s="3"/>
      <c r="G152" s="3"/>
      <c r="H152" s="3"/>
      <c r="I152" s="3"/>
      <c r="J152" s="3"/>
      <c r="K152" s="3"/>
      <c r="L152" s="3"/>
      <c r="M152" s="3"/>
      <c r="N152" s="3"/>
      <c r="O152" s="3"/>
      <c r="P152" s="3"/>
      <c r="Q152" s="3"/>
      <c r="R152" s="3"/>
      <c r="S152" s="3"/>
      <c r="T152" s="3"/>
      <c r="U152" s="3"/>
      <c r="V152" s="3"/>
      <c r="W152" s="3"/>
    </row>
    <row r="153" spans="1:23" ht="14">
      <c r="A153" s="3"/>
      <c r="B153" s="3"/>
      <c r="C153" s="3"/>
      <c r="D153" s="3"/>
      <c r="E153" s="3"/>
      <c r="F153" s="3"/>
      <c r="G153" s="3"/>
      <c r="H153" s="3"/>
      <c r="I153" s="3"/>
      <c r="J153" s="3"/>
      <c r="K153" s="3"/>
      <c r="L153" s="3"/>
      <c r="M153" s="3"/>
      <c r="N153" s="3"/>
      <c r="O153" s="3"/>
      <c r="P153" s="3"/>
      <c r="Q153" s="3"/>
      <c r="R153" s="3"/>
      <c r="S153" s="3"/>
      <c r="T153" s="3"/>
      <c r="U153" s="3"/>
      <c r="V153" s="3"/>
      <c r="W153" s="3"/>
    </row>
    <row r="154" spans="1:23" ht="14">
      <c r="A154" s="3"/>
      <c r="B154" s="3"/>
      <c r="C154" s="3"/>
      <c r="D154" s="3"/>
      <c r="E154" s="3"/>
      <c r="F154" s="3"/>
      <c r="G154" s="3"/>
      <c r="H154" s="3"/>
      <c r="I154" s="3"/>
      <c r="J154" s="3"/>
      <c r="K154" s="3"/>
      <c r="L154" s="3"/>
      <c r="M154" s="3"/>
      <c r="N154" s="3"/>
      <c r="O154" s="3"/>
      <c r="P154" s="3"/>
      <c r="Q154" s="3"/>
      <c r="R154" s="3"/>
      <c r="S154" s="3"/>
      <c r="T154" s="3"/>
      <c r="U154" s="3"/>
      <c r="V154" s="3"/>
      <c r="W154" s="3"/>
    </row>
    <row r="155" spans="1:23" ht="14">
      <c r="A155" s="3"/>
      <c r="B155" s="3"/>
      <c r="C155" s="3"/>
      <c r="D155" s="3"/>
      <c r="E155" s="3"/>
      <c r="F155" s="3"/>
      <c r="G155" s="3"/>
      <c r="H155" s="3"/>
      <c r="I155" s="3"/>
      <c r="J155" s="3"/>
      <c r="K155" s="3"/>
      <c r="L155" s="3"/>
      <c r="M155" s="3"/>
      <c r="N155" s="3"/>
      <c r="O155" s="3"/>
      <c r="P155" s="3"/>
      <c r="Q155" s="3"/>
      <c r="R155" s="3"/>
      <c r="S155" s="3"/>
      <c r="T155" s="3"/>
      <c r="U155" s="3"/>
      <c r="V155" s="3"/>
      <c r="W155" s="3"/>
    </row>
    <row r="156" spans="1:23" ht="14">
      <c r="A156" s="3"/>
      <c r="B156" s="3"/>
      <c r="C156" s="3"/>
      <c r="D156" s="3"/>
      <c r="E156" s="3"/>
      <c r="F156" s="3"/>
      <c r="G156" s="3"/>
      <c r="H156" s="3"/>
      <c r="I156" s="3"/>
      <c r="J156" s="3"/>
      <c r="K156" s="3"/>
      <c r="L156" s="3"/>
      <c r="M156" s="3"/>
      <c r="N156" s="3"/>
      <c r="O156" s="3"/>
      <c r="P156" s="3"/>
      <c r="Q156" s="3"/>
      <c r="R156" s="3"/>
      <c r="S156" s="3"/>
      <c r="T156" s="3"/>
      <c r="U156" s="3"/>
      <c r="V156" s="3"/>
      <c r="W156" s="3"/>
    </row>
    <row r="157" spans="1:23" ht="14">
      <c r="A157" s="3"/>
      <c r="B157" s="3"/>
      <c r="C157" s="3"/>
      <c r="D157" s="3"/>
      <c r="E157" s="3"/>
      <c r="F157" s="3"/>
      <c r="G157" s="3"/>
      <c r="H157" s="3"/>
      <c r="I157" s="3"/>
      <c r="J157" s="3"/>
      <c r="K157" s="3"/>
      <c r="L157" s="3"/>
      <c r="M157" s="3"/>
      <c r="N157" s="3"/>
      <c r="O157" s="3"/>
      <c r="P157" s="3"/>
      <c r="Q157" s="3"/>
      <c r="R157" s="3"/>
      <c r="S157" s="3"/>
      <c r="T157" s="3"/>
      <c r="U157" s="3"/>
      <c r="V157" s="3"/>
      <c r="W157" s="3"/>
    </row>
    <row r="158" spans="1:23" ht="14">
      <c r="A158" s="3"/>
      <c r="B158" s="3"/>
      <c r="C158" s="3"/>
      <c r="D158" s="3"/>
      <c r="E158" s="3"/>
      <c r="F158" s="3"/>
      <c r="G158" s="3"/>
      <c r="H158" s="3"/>
      <c r="I158" s="3"/>
      <c r="J158" s="3"/>
      <c r="K158" s="3"/>
      <c r="L158" s="3"/>
      <c r="M158" s="3"/>
      <c r="N158" s="3"/>
      <c r="O158" s="3"/>
      <c r="P158" s="3"/>
      <c r="Q158" s="3"/>
      <c r="R158" s="3"/>
      <c r="S158" s="3"/>
      <c r="T158" s="3"/>
      <c r="U158" s="3"/>
      <c r="V158" s="3"/>
      <c r="W158" s="3"/>
    </row>
    <row r="159" spans="1:23" ht="14">
      <c r="A159" s="3"/>
      <c r="B159" s="3"/>
      <c r="C159" s="3"/>
      <c r="D159" s="3"/>
      <c r="E159" s="3"/>
      <c r="F159" s="3"/>
      <c r="G159" s="3"/>
      <c r="H159" s="3"/>
      <c r="I159" s="3"/>
      <c r="J159" s="3"/>
      <c r="K159" s="3"/>
      <c r="L159" s="3"/>
      <c r="M159" s="3"/>
      <c r="N159" s="3"/>
      <c r="O159" s="3"/>
      <c r="P159" s="3"/>
      <c r="Q159" s="3"/>
      <c r="R159" s="3"/>
      <c r="S159" s="3"/>
      <c r="T159" s="3"/>
      <c r="U159" s="3"/>
      <c r="V159" s="3"/>
      <c r="W159" s="3"/>
    </row>
    <row r="160" spans="1:23" ht="14">
      <c r="A160" s="3"/>
      <c r="B160" s="3"/>
      <c r="C160" s="3"/>
      <c r="D160" s="3"/>
      <c r="E160" s="3"/>
      <c r="F160" s="3"/>
      <c r="G160" s="3"/>
      <c r="H160" s="3"/>
      <c r="I160" s="3"/>
      <c r="J160" s="3"/>
      <c r="K160" s="3"/>
      <c r="L160" s="3"/>
      <c r="M160" s="3"/>
      <c r="N160" s="3"/>
      <c r="O160" s="3"/>
      <c r="P160" s="3"/>
      <c r="Q160" s="3"/>
      <c r="R160" s="3"/>
      <c r="S160" s="3"/>
      <c r="T160" s="3"/>
      <c r="U160" s="3"/>
      <c r="V160" s="3"/>
      <c r="W160" s="3"/>
    </row>
    <row r="161" spans="1:23" ht="14">
      <c r="A161" s="3"/>
      <c r="B161" s="3"/>
      <c r="C161" s="3"/>
      <c r="D161" s="3"/>
      <c r="E161" s="3"/>
      <c r="F161" s="3"/>
      <c r="G161" s="3"/>
      <c r="H161" s="3"/>
      <c r="I161" s="3"/>
      <c r="J161" s="3"/>
      <c r="K161" s="3"/>
      <c r="L161" s="3"/>
      <c r="M161" s="3"/>
      <c r="N161" s="3"/>
      <c r="O161" s="3"/>
      <c r="P161" s="3"/>
      <c r="Q161" s="3"/>
      <c r="R161" s="3"/>
      <c r="S161" s="3"/>
      <c r="T161" s="3"/>
      <c r="U161" s="3"/>
      <c r="V161" s="3"/>
      <c r="W161" s="3"/>
    </row>
    <row r="162" spans="1:23" ht="14">
      <c r="A162" s="3"/>
      <c r="B162" s="3"/>
      <c r="C162" s="3"/>
      <c r="D162" s="3"/>
      <c r="E162" s="3"/>
      <c r="F162" s="3"/>
      <c r="G162" s="3"/>
      <c r="H162" s="3"/>
      <c r="I162" s="3"/>
      <c r="J162" s="3"/>
      <c r="K162" s="3"/>
      <c r="L162" s="3"/>
      <c r="M162" s="3"/>
      <c r="N162" s="3"/>
      <c r="O162" s="3"/>
      <c r="P162" s="3"/>
      <c r="Q162" s="3"/>
      <c r="R162" s="3"/>
      <c r="S162" s="3"/>
      <c r="T162" s="3"/>
      <c r="U162" s="3"/>
      <c r="V162" s="3"/>
      <c r="W162" s="3"/>
    </row>
    <row r="163" spans="1:23" ht="14">
      <c r="A163" s="3"/>
      <c r="B163" s="3"/>
      <c r="C163" s="3"/>
      <c r="D163" s="3"/>
      <c r="E163" s="3"/>
      <c r="F163" s="3"/>
      <c r="G163" s="3"/>
      <c r="H163" s="3"/>
      <c r="I163" s="3"/>
      <c r="J163" s="3"/>
      <c r="K163" s="3"/>
      <c r="L163" s="3"/>
      <c r="M163" s="3"/>
      <c r="N163" s="3"/>
      <c r="O163" s="3"/>
      <c r="P163" s="3"/>
      <c r="Q163" s="3"/>
      <c r="R163" s="3"/>
      <c r="S163" s="3"/>
      <c r="T163" s="3"/>
      <c r="U163" s="3"/>
      <c r="V163" s="3"/>
      <c r="W163" s="3"/>
    </row>
    <row r="164" spans="1:23" ht="14">
      <c r="A164" s="3"/>
      <c r="B164" s="3"/>
      <c r="C164" s="3"/>
      <c r="D164" s="3"/>
      <c r="E164" s="3"/>
      <c r="F164" s="3"/>
      <c r="G164" s="3"/>
      <c r="H164" s="3"/>
      <c r="I164" s="3"/>
      <c r="J164" s="3"/>
      <c r="K164" s="3"/>
      <c r="L164" s="3"/>
      <c r="M164" s="3"/>
      <c r="N164" s="3"/>
      <c r="O164" s="3"/>
      <c r="P164" s="3"/>
      <c r="Q164" s="3"/>
      <c r="R164" s="3"/>
      <c r="S164" s="3"/>
      <c r="T164" s="3"/>
      <c r="U164" s="3"/>
      <c r="V164" s="3"/>
      <c r="W164" s="3"/>
    </row>
    <row r="165" spans="1:23" ht="14">
      <c r="A165" s="3"/>
      <c r="B165" s="3"/>
      <c r="C165" s="3"/>
      <c r="D165" s="3"/>
      <c r="E165" s="3"/>
      <c r="F165" s="3"/>
      <c r="G165" s="3"/>
      <c r="H165" s="3"/>
      <c r="I165" s="3"/>
      <c r="J165" s="3"/>
      <c r="K165" s="3"/>
      <c r="L165" s="3"/>
      <c r="M165" s="3"/>
      <c r="N165" s="3"/>
      <c r="O165" s="3"/>
      <c r="P165" s="3"/>
      <c r="Q165" s="3"/>
      <c r="R165" s="3"/>
      <c r="S165" s="3"/>
      <c r="T165" s="3"/>
      <c r="U165" s="3"/>
      <c r="V165" s="3"/>
      <c r="W165" s="3"/>
    </row>
    <row r="166" spans="1:23" ht="14">
      <c r="A166" s="3"/>
      <c r="B166" s="3"/>
      <c r="C166" s="3"/>
      <c r="D166" s="3"/>
      <c r="E166" s="3"/>
      <c r="F166" s="3"/>
      <c r="G166" s="3"/>
      <c r="H166" s="3"/>
      <c r="I166" s="3"/>
      <c r="J166" s="3"/>
      <c r="K166" s="3"/>
      <c r="L166" s="3"/>
      <c r="M166" s="3"/>
      <c r="N166" s="3"/>
      <c r="O166" s="3"/>
      <c r="P166" s="3"/>
      <c r="Q166" s="3"/>
      <c r="R166" s="3"/>
      <c r="S166" s="3"/>
      <c r="T166" s="3"/>
      <c r="U166" s="3"/>
      <c r="V166" s="3"/>
      <c r="W166" s="3"/>
    </row>
    <row r="167" spans="1:23" ht="14">
      <c r="A167" s="3"/>
      <c r="B167" s="3"/>
      <c r="C167" s="3"/>
      <c r="D167" s="3"/>
      <c r="E167" s="3"/>
      <c r="F167" s="3"/>
      <c r="G167" s="3"/>
      <c r="H167" s="3"/>
      <c r="I167" s="3"/>
      <c r="J167" s="3"/>
      <c r="K167" s="3"/>
      <c r="L167" s="3"/>
      <c r="M167" s="3"/>
      <c r="N167" s="3"/>
      <c r="O167" s="3"/>
      <c r="P167" s="3"/>
      <c r="Q167" s="3"/>
      <c r="R167" s="3"/>
      <c r="S167" s="3"/>
      <c r="T167" s="3"/>
      <c r="U167" s="3"/>
      <c r="V167" s="3"/>
      <c r="W167" s="3"/>
    </row>
    <row r="168" spans="1:23" ht="14">
      <c r="A168" s="3"/>
      <c r="B168" s="3"/>
      <c r="C168" s="3"/>
      <c r="D168" s="3"/>
      <c r="E168" s="3"/>
      <c r="F168" s="3"/>
      <c r="G168" s="3"/>
      <c r="H168" s="3"/>
      <c r="I168" s="3"/>
      <c r="J168" s="3"/>
      <c r="K168" s="3"/>
      <c r="L168" s="3"/>
      <c r="M168" s="3"/>
      <c r="N168" s="3"/>
      <c r="O168" s="3"/>
      <c r="P168" s="3"/>
      <c r="Q168" s="3"/>
      <c r="R168" s="3"/>
      <c r="S168" s="3"/>
      <c r="T168" s="3"/>
      <c r="U168" s="3"/>
      <c r="V168" s="3"/>
      <c r="W168" s="3"/>
    </row>
    <row r="169" spans="1:23" ht="14">
      <c r="A169" s="3"/>
      <c r="B169" s="3"/>
      <c r="C169" s="3"/>
      <c r="D169" s="3"/>
      <c r="E169" s="3"/>
      <c r="F169" s="3"/>
      <c r="G169" s="3"/>
      <c r="H169" s="3"/>
      <c r="I169" s="3"/>
      <c r="J169" s="3"/>
      <c r="K169" s="3"/>
      <c r="L169" s="3"/>
      <c r="M169" s="3"/>
      <c r="N169" s="3"/>
      <c r="O169" s="3"/>
      <c r="P169" s="3"/>
      <c r="Q169" s="3"/>
      <c r="R169" s="3"/>
      <c r="S169" s="3"/>
      <c r="T169" s="3"/>
      <c r="U169" s="3"/>
      <c r="V169" s="3"/>
      <c r="W169" s="3"/>
    </row>
    <row r="170" spans="1:23" ht="14">
      <c r="A170" s="3"/>
      <c r="B170" s="3"/>
      <c r="C170" s="3"/>
      <c r="D170" s="3"/>
      <c r="E170" s="3"/>
      <c r="F170" s="3"/>
      <c r="G170" s="3"/>
      <c r="H170" s="3"/>
      <c r="I170" s="3"/>
      <c r="J170" s="3"/>
      <c r="K170" s="3"/>
      <c r="L170" s="3"/>
      <c r="M170" s="3"/>
      <c r="N170" s="3"/>
      <c r="O170" s="3"/>
      <c r="P170" s="3"/>
      <c r="Q170" s="3"/>
      <c r="R170" s="3"/>
      <c r="S170" s="3"/>
      <c r="T170" s="3"/>
      <c r="U170" s="3"/>
      <c r="V170" s="3"/>
      <c r="W170" s="3"/>
    </row>
    <row r="171" spans="1:23" ht="14">
      <c r="A171" s="3"/>
      <c r="B171" s="3"/>
      <c r="C171" s="3"/>
      <c r="D171" s="3"/>
      <c r="E171" s="3"/>
      <c r="F171" s="3"/>
      <c r="G171" s="3"/>
      <c r="H171" s="3"/>
      <c r="I171" s="3"/>
      <c r="J171" s="3"/>
      <c r="K171" s="3"/>
      <c r="L171" s="3"/>
      <c r="M171" s="3"/>
      <c r="N171" s="3"/>
      <c r="O171" s="3"/>
      <c r="P171" s="3"/>
      <c r="Q171" s="3"/>
      <c r="R171" s="3"/>
      <c r="S171" s="3"/>
      <c r="T171" s="3"/>
      <c r="U171" s="3"/>
      <c r="V171" s="3"/>
      <c r="W171" s="3"/>
    </row>
    <row r="172" spans="1:23" ht="14">
      <c r="A172" s="3"/>
      <c r="B172" s="3"/>
      <c r="C172" s="3"/>
      <c r="D172" s="3"/>
      <c r="E172" s="3"/>
      <c r="F172" s="3"/>
      <c r="G172" s="3"/>
      <c r="H172" s="3"/>
      <c r="I172" s="3"/>
      <c r="J172" s="3"/>
      <c r="K172" s="3"/>
      <c r="L172" s="3"/>
      <c r="M172" s="3"/>
      <c r="N172" s="3"/>
      <c r="O172" s="3"/>
      <c r="P172" s="3"/>
      <c r="Q172" s="3"/>
      <c r="R172" s="3"/>
      <c r="S172" s="3"/>
      <c r="T172" s="3"/>
      <c r="U172" s="3"/>
      <c r="V172" s="3"/>
      <c r="W172" s="3"/>
    </row>
    <row r="173" spans="1:23" ht="14">
      <c r="A173" s="3"/>
      <c r="B173" s="3"/>
      <c r="C173" s="3"/>
      <c r="D173" s="3"/>
      <c r="E173" s="3"/>
      <c r="F173" s="3"/>
      <c r="G173" s="3"/>
      <c r="H173" s="3"/>
      <c r="I173" s="3"/>
      <c r="J173" s="3"/>
      <c r="K173" s="3"/>
      <c r="L173" s="3"/>
      <c r="M173" s="3"/>
      <c r="N173" s="3"/>
      <c r="O173" s="3"/>
      <c r="P173" s="3"/>
      <c r="Q173" s="3"/>
      <c r="R173" s="3"/>
      <c r="S173" s="3"/>
      <c r="T173" s="3"/>
      <c r="U173" s="3"/>
      <c r="V173" s="3"/>
      <c r="W173" s="3"/>
    </row>
    <row r="174" spans="1:23" ht="14">
      <c r="A174" s="3"/>
      <c r="B174" s="3"/>
      <c r="C174" s="3"/>
      <c r="D174" s="3"/>
      <c r="E174" s="3"/>
      <c r="F174" s="3"/>
      <c r="G174" s="3"/>
      <c r="H174" s="3"/>
      <c r="I174" s="3"/>
      <c r="J174" s="3"/>
      <c r="K174" s="3"/>
      <c r="L174" s="3"/>
      <c r="M174" s="3"/>
      <c r="N174" s="3"/>
      <c r="O174" s="3"/>
      <c r="P174" s="3"/>
      <c r="Q174" s="3"/>
      <c r="R174" s="3"/>
      <c r="S174" s="3"/>
      <c r="T174" s="3"/>
      <c r="U174" s="3"/>
      <c r="V174" s="3"/>
      <c r="W174" s="3"/>
    </row>
    <row r="175" spans="1:23" ht="14">
      <c r="A175" s="3"/>
      <c r="B175" s="3"/>
      <c r="C175" s="3"/>
      <c r="D175" s="3"/>
      <c r="E175" s="3"/>
      <c r="F175" s="3"/>
      <c r="G175" s="3"/>
      <c r="H175" s="3"/>
      <c r="I175" s="3"/>
      <c r="J175" s="3"/>
      <c r="K175" s="3"/>
      <c r="L175" s="3"/>
      <c r="M175" s="3"/>
      <c r="N175" s="3"/>
      <c r="O175" s="3"/>
      <c r="P175" s="3"/>
      <c r="Q175" s="3"/>
      <c r="R175" s="3"/>
      <c r="S175" s="3"/>
      <c r="T175" s="3"/>
      <c r="U175" s="3"/>
      <c r="V175" s="3"/>
      <c r="W175" s="3"/>
    </row>
    <row r="176" spans="1:23" ht="14">
      <c r="A176" s="3"/>
      <c r="B176" s="3"/>
      <c r="C176" s="3"/>
      <c r="D176" s="3"/>
      <c r="E176" s="3"/>
      <c r="F176" s="3"/>
      <c r="G176" s="3"/>
      <c r="H176" s="3"/>
      <c r="I176" s="3"/>
      <c r="J176" s="3"/>
      <c r="K176" s="3"/>
      <c r="L176" s="3"/>
      <c r="M176" s="3"/>
      <c r="N176" s="3"/>
      <c r="O176" s="3"/>
      <c r="P176" s="3"/>
      <c r="Q176" s="3"/>
      <c r="R176" s="3"/>
      <c r="S176" s="3"/>
      <c r="T176" s="3"/>
      <c r="U176" s="3"/>
      <c r="V176" s="3"/>
      <c r="W176" s="3"/>
    </row>
    <row r="177" spans="1:23" ht="14">
      <c r="A177" s="3"/>
      <c r="B177" s="3"/>
      <c r="C177" s="3"/>
      <c r="D177" s="3"/>
      <c r="E177" s="3"/>
      <c r="F177" s="3"/>
      <c r="G177" s="3"/>
      <c r="H177" s="3"/>
      <c r="I177" s="3"/>
      <c r="J177" s="3"/>
      <c r="K177" s="3"/>
      <c r="L177" s="3"/>
      <c r="M177" s="3"/>
      <c r="N177" s="3"/>
      <c r="O177" s="3"/>
      <c r="P177" s="3"/>
      <c r="Q177" s="3"/>
      <c r="R177" s="3"/>
      <c r="S177" s="3"/>
      <c r="T177" s="3"/>
      <c r="U177" s="3"/>
      <c r="V177" s="3"/>
      <c r="W177" s="3"/>
    </row>
    <row r="178" spans="1:23" ht="14">
      <c r="A178" s="3"/>
      <c r="B178" s="3"/>
      <c r="C178" s="3"/>
      <c r="D178" s="3"/>
      <c r="E178" s="3"/>
      <c r="F178" s="3"/>
      <c r="G178" s="3"/>
      <c r="H178" s="3"/>
      <c r="I178" s="3"/>
      <c r="J178" s="3"/>
      <c r="K178" s="3"/>
      <c r="L178" s="3"/>
      <c r="M178" s="3"/>
      <c r="N178" s="3"/>
      <c r="O178" s="3"/>
      <c r="P178" s="3"/>
      <c r="Q178" s="3"/>
      <c r="R178" s="3"/>
      <c r="S178" s="3"/>
      <c r="T178" s="3"/>
      <c r="U178" s="3"/>
      <c r="V178" s="3"/>
      <c r="W178" s="3"/>
    </row>
    <row r="179" spans="1:23" ht="14">
      <c r="A179" s="3"/>
      <c r="B179" s="3"/>
      <c r="C179" s="3"/>
      <c r="D179" s="3"/>
      <c r="E179" s="3"/>
      <c r="F179" s="3"/>
      <c r="G179" s="3"/>
      <c r="H179" s="3"/>
      <c r="I179" s="3"/>
      <c r="J179" s="3"/>
      <c r="K179" s="3"/>
      <c r="L179" s="3"/>
      <c r="M179" s="3"/>
      <c r="N179" s="3"/>
      <c r="O179" s="3"/>
      <c r="P179" s="3"/>
      <c r="Q179" s="3"/>
      <c r="R179" s="3"/>
      <c r="S179" s="3"/>
      <c r="T179" s="3"/>
      <c r="U179" s="3"/>
      <c r="V179" s="3"/>
      <c r="W179" s="3"/>
    </row>
    <row r="180" spans="1:23" ht="14">
      <c r="A180" s="3"/>
      <c r="B180" s="3"/>
      <c r="C180" s="3"/>
      <c r="D180" s="3"/>
      <c r="E180" s="3"/>
      <c r="F180" s="3"/>
      <c r="G180" s="3"/>
      <c r="H180" s="3"/>
      <c r="I180" s="3"/>
      <c r="J180" s="3"/>
      <c r="K180" s="3"/>
      <c r="L180" s="3"/>
      <c r="M180" s="3"/>
      <c r="N180" s="3"/>
      <c r="O180" s="3"/>
      <c r="P180" s="3"/>
      <c r="Q180" s="3"/>
      <c r="R180" s="3"/>
      <c r="S180" s="3"/>
      <c r="T180" s="3"/>
      <c r="U180" s="3"/>
      <c r="V180" s="3"/>
      <c r="W180" s="3"/>
    </row>
    <row r="181" spans="1:23" ht="14">
      <c r="A181" s="3"/>
      <c r="B181" s="3"/>
      <c r="C181" s="3"/>
      <c r="D181" s="3"/>
      <c r="E181" s="3"/>
      <c r="F181" s="3"/>
      <c r="G181" s="3"/>
      <c r="H181" s="3"/>
      <c r="I181" s="3"/>
      <c r="J181" s="3"/>
      <c r="K181" s="3"/>
      <c r="L181" s="3"/>
      <c r="M181" s="3"/>
      <c r="N181" s="3"/>
      <c r="O181" s="3"/>
      <c r="P181" s="3"/>
      <c r="Q181" s="3"/>
      <c r="R181" s="3"/>
      <c r="S181" s="3"/>
      <c r="T181" s="3"/>
      <c r="U181" s="3"/>
      <c r="V181" s="3"/>
      <c r="W181" s="3"/>
    </row>
    <row r="182" spans="1:23" ht="14">
      <c r="A182" s="3"/>
      <c r="B182" s="3"/>
      <c r="C182" s="3"/>
      <c r="D182" s="3"/>
      <c r="E182" s="3"/>
      <c r="F182" s="3"/>
      <c r="G182" s="3"/>
      <c r="H182" s="3"/>
      <c r="I182" s="3"/>
      <c r="J182" s="3"/>
      <c r="K182" s="3"/>
      <c r="L182" s="3"/>
      <c r="M182" s="3"/>
      <c r="N182" s="3"/>
      <c r="O182" s="3"/>
      <c r="P182" s="3"/>
      <c r="Q182" s="3"/>
      <c r="R182" s="3"/>
      <c r="S182" s="3"/>
      <c r="T182" s="3"/>
      <c r="U182" s="3"/>
      <c r="V182" s="3"/>
      <c r="W182" s="3"/>
    </row>
    <row r="183" spans="1:23" ht="14">
      <c r="A183" s="3"/>
      <c r="B183" s="3"/>
      <c r="C183" s="3"/>
      <c r="D183" s="3"/>
      <c r="E183" s="3"/>
      <c r="F183" s="3"/>
      <c r="G183" s="3"/>
      <c r="H183" s="3"/>
      <c r="I183" s="3"/>
      <c r="J183" s="3"/>
      <c r="K183" s="3"/>
      <c r="L183" s="3"/>
      <c r="M183" s="3"/>
      <c r="N183" s="3"/>
      <c r="O183" s="3"/>
      <c r="P183" s="3"/>
      <c r="Q183" s="3"/>
      <c r="R183" s="3"/>
      <c r="S183" s="3"/>
      <c r="T183" s="3"/>
      <c r="U183" s="3"/>
      <c r="V183" s="3"/>
      <c r="W183" s="3"/>
    </row>
    <row r="184" spans="1:23" ht="14">
      <c r="A184" s="3"/>
      <c r="B184" s="3"/>
      <c r="C184" s="3"/>
      <c r="D184" s="3"/>
      <c r="E184" s="3"/>
      <c r="F184" s="3"/>
      <c r="G184" s="3"/>
      <c r="H184" s="3"/>
      <c r="I184" s="3"/>
      <c r="J184" s="3"/>
      <c r="K184" s="3"/>
      <c r="L184" s="3"/>
      <c r="M184" s="3"/>
      <c r="N184" s="3"/>
      <c r="O184" s="3"/>
      <c r="P184" s="3"/>
      <c r="Q184" s="3"/>
      <c r="R184" s="3"/>
      <c r="S184" s="3"/>
      <c r="T184" s="3"/>
      <c r="U184" s="3"/>
      <c r="V184" s="3"/>
      <c r="W184" s="3"/>
    </row>
    <row r="185" spans="1:23" ht="14">
      <c r="A185" s="3"/>
      <c r="B185" s="3"/>
      <c r="C185" s="3"/>
      <c r="D185" s="3"/>
      <c r="E185" s="3"/>
      <c r="F185" s="3"/>
      <c r="G185" s="3"/>
      <c r="H185" s="3"/>
      <c r="I185" s="3"/>
      <c r="J185" s="3"/>
      <c r="K185" s="3"/>
      <c r="L185" s="3"/>
      <c r="M185" s="3"/>
      <c r="N185" s="3"/>
      <c r="O185" s="3"/>
      <c r="P185" s="3"/>
      <c r="Q185" s="3"/>
      <c r="R185" s="3"/>
      <c r="S185" s="3"/>
      <c r="T185" s="3"/>
      <c r="U185" s="3"/>
      <c r="V185" s="3"/>
      <c r="W185" s="3"/>
    </row>
    <row r="186" spans="1:23" ht="14">
      <c r="A186" s="3"/>
      <c r="B186" s="3"/>
      <c r="C186" s="3"/>
      <c r="D186" s="3"/>
      <c r="E186" s="3"/>
      <c r="F186" s="3"/>
      <c r="G186" s="3"/>
      <c r="H186" s="3"/>
      <c r="I186" s="3"/>
      <c r="J186" s="3"/>
      <c r="K186" s="3"/>
      <c r="L186" s="3"/>
      <c r="M186" s="3"/>
      <c r="N186" s="3"/>
      <c r="O186" s="3"/>
      <c r="P186" s="3"/>
      <c r="Q186" s="3"/>
      <c r="R186" s="3"/>
      <c r="S186" s="3"/>
      <c r="T186" s="3"/>
      <c r="U186" s="3"/>
      <c r="V186" s="3"/>
      <c r="W186" s="3"/>
    </row>
    <row r="187" spans="1:23" ht="14">
      <c r="A187" s="3"/>
      <c r="B187" s="3"/>
      <c r="C187" s="3"/>
      <c r="D187" s="3"/>
      <c r="E187" s="3"/>
      <c r="F187" s="3"/>
      <c r="G187" s="3"/>
      <c r="H187" s="3"/>
      <c r="I187" s="3"/>
      <c r="J187" s="3"/>
      <c r="K187" s="3"/>
      <c r="L187" s="3"/>
      <c r="M187" s="3"/>
      <c r="N187" s="3"/>
      <c r="O187" s="3"/>
      <c r="P187" s="3"/>
      <c r="Q187" s="3"/>
      <c r="R187" s="3"/>
      <c r="S187" s="3"/>
      <c r="T187" s="3"/>
      <c r="U187" s="3"/>
      <c r="V187" s="3"/>
      <c r="W187" s="3"/>
    </row>
    <row r="188" spans="1:23" ht="14">
      <c r="A188" s="3"/>
      <c r="B188" s="3"/>
      <c r="C188" s="3"/>
      <c r="D188" s="3"/>
      <c r="E188" s="3"/>
      <c r="F188" s="3"/>
      <c r="G188" s="3"/>
      <c r="H188" s="3"/>
      <c r="I188" s="3"/>
      <c r="J188" s="3"/>
      <c r="K188" s="3"/>
      <c r="L188" s="3"/>
      <c r="M188" s="3"/>
      <c r="N188" s="3"/>
      <c r="O188" s="3"/>
      <c r="P188" s="3"/>
      <c r="Q188" s="3"/>
      <c r="R188" s="3"/>
      <c r="S188" s="3"/>
      <c r="T188" s="3"/>
      <c r="U188" s="3"/>
      <c r="V188" s="3"/>
      <c r="W188" s="3"/>
    </row>
    <row r="189" spans="1:23" ht="14">
      <c r="A189" s="3"/>
      <c r="B189" s="3"/>
      <c r="C189" s="3"/>
      <c r="D189" s="3"/>
      <c r="E189" s="3"/>
      <c r="F189" s="3"/>
      <c r="G189" s="3"/>
      <c r="H189" s="3"/>
      <c r="I189" s="3"/>
      <c r="J189" s="3"/>
      <c r="K189" s="3"/>
      <c r="L189" s="3"/>
      <c r="M189" s="3"/>
      <c r="N189" s="3"/>
      <c r="O189" s="3"/>
      <c r="P189" s="3"/>
      <c r="Q189" s="3"/>
      <c r="R189" s="3"/>
      <c r="S189" s="3"/>
      <c r="T189" s="3"/>
      <c r="U189" s="3"/>
      <c r="V189" s="3"/>
      <c r="W189" s="3"/>
    </row>
    <row r="190" spans="1:23" ht="14">
      <c r="A190" s="3"/>
      <c r="B190" s="3"/>
      <c r="C190" s="3"/>
      <c r="D190" s="3"/>
      <c r="E190" s="3"/>
      <c r="F190" s="3"/>
      <c r="G190" s="3"/>
      <c r="H190" s="3"/>
      <c r="I190" s="3"/>
      <c r="J190" s="3"/>
      <c r="K190" s="3"/>
      <c r="L190" s="3"/>
      <c r="M190" s="3"/>
      <c r="N190" s="3"/>
      <c r="O190" s="3"/>
      <c r="P190" s="3"/>
      <c r="Q190" s="3"/>
      <c r="R190" s="3"/>
      <c r="S190" s="3"/>
      <c r="T190" s="3"/>
      <c r="U190" s="3"/>
      <c r="V190" s="3"/>
      <c r="W190" s="3"/>
    </row>
    <row r="191" spans="1:23" ht="14">
      <c r="A191" s="3"/>
      <c r="B191" s="3"/>
      <c r="C191" s="3"/>
      <c r="D191" s="3"/>
      <c r="E191" s="3"/>
      <c r="F191" s="3"/>
      <c r="G191" s="3"/>
      <c r="H191" s="3"/>
      <c r="I191" s="3"/>
      <c r="J191" s="3"/>
      <c r="K191" s="3"/>
      <c r="L191" s="3"/>
      <c r="M191" s="3"/>
      <c r="N191" s="3"/>
      <c r="O191" s="3"/>
      <c r="P191" s="3"/>
      <c r="Q191" s="3"/>
      <c r="R191" s="3"/>
      <c r="S191" s="3"/>
      <c r="T191" s="3"/>
      <c r="U191" s="3"/>
      <c r="V191" s="3"/>
      <c r="W191" s="3"/>
    </row>
    <row r="192" spans="1:23" ht="14">
      <c r="A192" s="3"/>
      <c r="B192" s="3"/>
      <c r="C192" s="3"/>
      <c r="D192" s="3"/>
      <c r="E192" s="3"/>
      <c r="F192" s="3"/>
      <c r="G192" s="3"/>
      <c r="H192" s="3"/>
      <c r="I192" s="3"/>
      <c r="J192" s="3"/>
      <c r="K192" s="3"/>
      <c r="L192" s="3"/>
      <c r="M192" s="3"/>
      <c r="N192" s="3"/>
      <c r="O192" s="3"/>
      <c r="P192" s="3"/>
      <c r="Q192" s="3"/>
      <c r="R192" s="3"/>
      <c r="S192" s="3"/>
      <c r="T192" s="3"/>
      <c r="U192" s="3"/>
      <c r="V192" s="3"/>
      <c r="W192" s="3"/>
    </row>
    <row r="193" spans="1:23" ht="14">
      <c r="A193" s="3"/>
      <c r="B193" s="3"/>
      <c r="C193" s="3"/>
      <c r="D193" s="3"/>
      <c r="E193" s="3"/>
      <c r="F193" s="3"/>
      <c r="G193" s="3"/>
      <c r="H193" s="3"/>
      <c r="I193" s="3"/>
      <c r="J193" s="3"/>
      <c r="K193" s="3"/>
      <c r="L193" s="3"/>
      <c r="M193" s="3"/>
      <c r="N193" s="3"/>
      <c r="O193" s="3"/>
      <c r="P193" s="3"/>
      <c r="Q193" s="3"/>
      <c r="R193" s="3"/>
      <c r="S193" s="3"/>
      <c r="T193" s="3"/>
      <c r="U193" s="3"/>
      <c r="V193" s="3"/>
      <c r="W193" s="3"/>
    </row>
    <row r="194" spans="1:23" ht="14">
      <c r="A194" s="3"/>
      <c r="B194" s="3"/>
      <c r="C194" s="3"/>
      <c r="D194" s="3"/>
      <c r="E194" s="3"/>
      <c r="F194" s="3"/>
      <c r="G194" s="3"/>
      <c r="H194" s="3"/>
      <c r="I194" s="3"/>
      <c r="J194" s="3"/>
      <c r="K194" s="3"/>
      <c r="L194" s="3"/>
      <c r="M194" s="3"/>
      <c r="N194" s="3"/>
      <c r="O194" s="3"/>
      <c r="P194" s="3"/>
      <c r="Q194" s="3"/>
      <c r="R194" s="3"/>
      <c r="S194" s="3"/>
      <c r="T194" s="3"/>
      <c r="U194" s="3"/>
      <c r="V194" s="3"/>
      <c r="W194" s="3"/>
    </row>
    <row r="195" spans="1:23" ht="14">
      <c r="A195" s="3"/>
      <c r="B195" s="3"/>
      <c r="C195" s="3"/>
      <c r="D195" s="3"/>
      <c r="E195" s="3"/>
      <c r="F195" s="3"/>
      <c r="G195" s="3"/>
      <c r="H195" s="3"/>
      <c r="I195" s="3"/>
      <c r="J195" s="3"/>
      <c r="K195" s="3"/>
      <c r="L195" s="3"/>
      <c r="M195" s="3"/>
      <c r="N195" s="3"/>
      <c r="O195" s="3"/>
      <c r="P195" s="3"/>
      <c r="Q195" s="3"/>
      <c r="R195" s="3"/>
      <c r="S195" s="3"/>
      <c r="T195" s="3"/>
      <c r="U195" s="3"/>
      <c r="V195" s="3"/>
      <c r="W195" s="3"/>
    </row>
    <row r="196" spans="1:23" ht="14">
      <c r="A196" s="3"/>
      <c r="B196" s="3"/>
      <c r="C196" s="3"/>
      <c r="D196" s="3"/>
      <c r="E196" s="3"/>
      <c r="F196" s="3"/>
      <c r="G196" s="3"/>
      <c r="H196" s="3"/>
      <c r="I196" s="3"/>
      <c r="J196" s="3"/>
      <c r="K196" s="3"/>
      <c r="L196" s="3"/>
      <c r="M196" s="3"/>
      <c r="N196" s="3"/>
      <c r="O196" s="3"/>
      <c r="P196" s="3"/>
      <c r="Q196" s="3"/>
      <c r="R196" s="3"/>
      <c r="S196" s="3"/>
      <c r="T196" s="3"/>
      <c r="U196" s="3"/>
      <c r="V196" s="3"/>
      <c r="W196" s="3"/>
    </row>
    <row r="197" spans="1:23" ht="14">
      <c r="A197" s="3"/>
      <c r="B197" s="3"/>
      <c r="C197" s="3"/>
      <c r="D197" s="3"/>
      <c r="E197" s="3"/>
      <c r="F197" s="3"/>
      <c r="G197" s="3"/>
      <c r="H197" s="3"/>
      <c r="I197" s="3"/>
      <c r="J197" s="3"/>
      <c r="K197" s="3"/>
      <c r="L197" s="3"/>
      <c r="M197" s="3"/>
      <c r="N197" s="3"/>
      <c r="O197" s="3"/>
      <c r="P197" s="3"/>
      <c r="Q197" s="3"/>
      <c r="R197" s="3"/>
      <c r="S197" s="3"/>
      <c r="T197" s="3"/>
      <c r="U197" s="3"/>
      <c r="V197" s="3"/>
      <c r="W197" s="3"/>
    </row>
    <row r="198" spans="1:23" ht="14">
      <c r="A198" s="3"/>
      <c r="B198" s="3"/>
      <c r="C198" s="3"/>
      <c r="D198" s="3"/>
      <c r="E198" s="3"/>
      <c r="F198" s="3"/>
      <c r="G198" s="3"/>
      <c r="H198" s="3"/>
      <c r="I198" s="3"/>
      <c r="J198" s="3"/>
      <c r="K198" s="3"/>
      <c r="L198" s="3"/>
      <c r="M198" s="3"/>
      <c r="N198" s="3"/>
      <c r="O198" s="3"/>
      <c r="P198" s="3"/>
      <c r="Q198" s="3"/>
      <c r="R198" s="3"/>
      <c r="S198" s="3"/>
      <c r="T198" s="3"/>
      <c r="U198" s="3"/>
      <c r="V198" s="3"/>
      <c r="W198" s="3"/>
    </row>
    <row r="199" spans="1:23" ht="14">
      <c r="A199" s="3"/>
      <c r="B199" s="3"/>
      <c r="C199" s="3"/>
      <c r="D199" s="3"/>
      <c r="E199" s="3"/>
      <c r="F199" s="3"/>
      <c r="G199" s="3"/>
      <c r="H199" s="3"/>
      <c r="I199" s="3"/>
      <c r="J199" s="3"/>
      <c r="K199" s="3"/>
      <c r="L199" s="3"/>
      <c r="M199" s="3"/>
      <c r="N199" s="3"/>
      <c r="O199" s="3"/>
      <c r="P199" s="3"/>
      <c r="Q199" s="3"/>
      <c r="R199" s="3"/>
      <c r="S199" s="3"/>
      <c r="T199" s="3"/>
      <c r="U199" s="3"/>
      <c r="V199" s="3"/>
      <c r="W199" s="3"/>
    </row>
    <row r="200" spans="1:23" ht="14">
      <c r="A200" s="3"/>
      <c r="B200" s="3"/>
      <c r="C200" s="3"/>
      <c r="D200" s="3"/>
      <c r="E200" s="3"/>
      <c r="F200" s="3"/>
      <c r="G200" s="3"/>
      <c r="H200" s="3"/>
      <c r="I200" s="3"/>
      <c r="J200" s="3"/>
      <c r="K200" s="3"/>
      <c r="L200" s="3"/>
      <c r="M200" s="3"/>
      <c r="N200" s="3"/>
      <c r="O200" s="3"/>
      <c r="P200" s="3"/>
      <c r="Q200" s="3"/>
      <c r="R200" s="3"/>
      <c r="S200" s="3"/>
      <c r="T200" s="3"/>
      <c r="U200" s="3"/>
      <c r="V200" s="3"/>
      <c r="W200" s="3"/>
    </row>
    <row r="201" spans="1:23" ht="14">
      <c r="A201" s="3"/>
      <c r="B201" s="3"/>
      <c r="C201" s="3"/>
      <c r="D201" s="3"/>
      <c r="E201" s="3"/>
      <c r="F201" s="3"/>
      <c r="G201" s="3"/>
      <c r="H201" s="3"/>
      <c r="I201" s="3"/>
      <c r="J201" s="3"/>
      <c r="K201" s="3"/>
      <c r="L201" s="3"/>
      <c r="M201" s="3"/>
      <c r="N201" s="3"/>
      <c r="O201" s="3"/>
      <c r="P201" s="3"/>
      <c r="Q201" s="3"/>
      <c r="R201" s="3"/>
      <c r="S201" s="3"/>
      <c r="T201" s="3"/>
      <c r="U201" s="3"/>
      <c r="V201" s="3"/>
      <c r="W201" s="3"/>
    </row>
    <row r="202" spans="1:23" ht="14">
      <c r="A202" s="3"/>
      <c r="B202" s="3"/>
      <c r="C202" s="3"/>
      <c r="D202" s="3"/>
      <c r="E202" s="3"/>
      <c r="F202" s="3"/>
      <c r="G202" s="3"/>
      <c r="H202" s="3"/>
      <c r="I202" s="3"/>
      <c r="J202" s="3"/>
      <c r="K202" s="3"/>
      <c r="L202" s="3"/>
      <c r="M202" s="3"/>
      <c r="N202" s="3"/>
      <c r="O202" s="3"/>
      <c r="P202" s="3"/>
      <c r="Q202" s="3"/>
      <c r="R202" s="3"/>
      <c r="S202" s="3"/>
      <c r="T202" s="3"/>
      <c r="U202" s="3"/>
      <c r="V202" s="3"/>
      <c r="W202" s="3"/>
    </row>
    <row r="203" spans="1:23" ht="14">
      <c r="A203" s="3"/>
      <c r="B203" s="3"/>
      <c r="C203" s="3"/>
      <c r="D203" s="3"/>
      <c r="E203" s="3"/>
      <c r="F203" s="3"/>
      <c r="G203" s="3"/>
      <c r="H203" s="3"/>
      <c r="I203" s="3"/>
      <c r="J203" s="3"/>
      <c r="K203" s="3"/>
      <c r="L203" s="3"/>
      <c r="M203" s="3"/>
      <c r="N203" s="3"/>
      <c r="O203" s="3"/>
      <c r="P203" s="3"/>
      <c r="Q203" s="3"/>
      <c r="R203" s="3"/>
      <c r="S203" s="3"/>
      <c r="T203" s="3"/>
      <c r="U203" s="3"/>
      <c r="V203" s="3"/>
      <c r="W203" s="3"/>
    </row>
    <row r="204" spans="1:23" ht="14">
      <c r="A204" s="3"/>
      <c r="B204" s="3"/>
      <c r="C204" s="3"/>
      <c r="D204" s="3"/>
      <c r="E204" s="3"/>
      <c r="F204" s="3"/>
      <c r="G204" s="3"/>
      <c r="H204" s="3"/>
      <c r="I204" s="3"/>
      <c r="J204" s="3"/>
      <c r="K204" s="3"/>
      <c r="L204" s="3"/>
      <c r="M204" s="3"/>
      <c r="N204" s="3"/>
      <c r="O204" s="3"/>
      <c r="P204" s="3"/>
      <c r="Q204" s="3"/>
      <c r="R204" s="3"/>
      <c r="S204" s="3"/>
      <c r="T204" s="3"/>
      <c r="U204" s="3"/>
      <c r="V204" s="3"/>
      <c r="W204" s="3"/>
    </row>
    <row r="205" spans="1:23" ht="14">
      <c r="A205" s="3"/>
      <c r="B205" s="3"/>
      <c r="C205" s="3"/>
      <c r="D205" s="3"/>
      <c r="E205" s="3"/>
      <c r="F205" s="3"/>
      <c r="G205" s="3"/>
      <c r="H205" s="3"/>
      <c r="I205" s="3"/>
      <c r="J205" s="3"/>
      <c r="K205" s="3"/>
      <c r="L205" s="3"/>
      <c r="M205" s="3"/>
      <c r="N205" s="3"/>
      <c r="O205" s="3"/>
      <c r="P205" s="3"/>
      <c r="Q205" s="3"/>
      <c r="R205" s="3"/>
      <c r="S205" s="3"/>
      <c r="T205" s="3"/>
      <c r="U205" s="3"/>
      <c r="V205" s="3"/>
      <c r="W205" s="3"/>
    </row>
    <row r="206" spans="1:23" ht="14">
      <c r="A206" s="3"/>
      <c r="B206" s="3"/>
      <c r="C206" s="3"/>
      <c r="D206" s="3"/>
      <c r="E206" s="3"/>
      <c r="F206" s="3"/>
      <c r="G206" s="3"/>
      <c r="H206" s="3"/>
      <c r="I206" s="3"/>
      <c r="J206" s="3"/>
      <c r="K206" s="3"/>
      <c r="L206" s="3"/>
      <c r="M206" s="3"/>
      <c r="N206" s="3"/>
      <c r="O206" s="3"/>
      <c r="P206" s="3"/>
      <c r="Q206" s="3"/>
      <c r="R206" s="3"/>
      <c r="S206" s="3"/>
      <c r="T206" s="3"/>
      <c r="U206" s="3"/>
      <c r="V206" s="3"/>
      <c r="W206" s="3"/>
    </row>
    <row r="207" spans="1:23" ht="14">
      <c r="A207" s="3"/>
      <c r="B207" s="3"/>
      <c r="C207" s="3"/>
      <c r="D207" s="3"/>
      <c r="E207" s="3"/>
      <c r="F207" s="3"/>
      <c r="G207" s="3"/>
      <c r="H207" s="3"/>
      <c r="I207" s="3"/>
      <c r="J207" s="3"/>
      <c r="K207" s="3"/>
      <c r="L207" s="3"/>
      <c r="M207" s="3"/>
      <c r="N207" s="3"/>
      <c r="O207" s="3"/>
      <c r="P207" s="3"/>
      <c r="Q207" s="3"/>
      <c r="R207" s="3"/>
      <c r="S207" s="3"/>
      <c r="T207" s="3"/>
      <c r="U207" s="3"/>
      <c r="V207" s="3"/>
      <c r="W207" s="3"/>
    </row>
    <row r="208" spans="1:23" ht="14">
      <c r="A208" s="3"/>
      <c r="B208" s="3"/>
      <c r="C208" s="3"/>
      <c r="D208" s="3"/>
      <c r="E208" s="3"/>
      <c r="F208" s="3"/>
      <c r="G208" s="3"/>
      <c r="H208" s="3"/>
      <c r="I208" s="3"/>
      <c r="J208" s="3"/>
      <c r="K208" s="3"/>
      <c r="L208" s="3"/>
      <c r="M208" s="3"/>
      <c r="N208" s="3"/>
      <c r="O208" s="3"/>
      <c r="P208" s="3"/>
      <c r="Q208" s="3"/>
      <c r="R208" s="3"/>
      <c r="S208" s="3"/>
      <c r="T208" s="3"/>
      <c r="U208" s="3"/>
      <c r="V208" s="3"/>
      <c r="W208" s="3"/>
    </row>
    <row r="209" spans="1:23" ht="14">
      <c r="A209" s="3"/>
      <c r="B209" s="3"/>
      <c r="C209" s="3"/>
      <c r="D209" s="3"/>
      <c r="E209" s="3"/>
      <c r="F209" s="3"/>
      <c r="G209" s="3"/>
      <c r="H209" s="3"/>
      <c r="I209" s="3"/>
      <c r="J209" s="3"/>
      <c r="K209" s="3"/>
      <c r="L209" s="3"/>
      <c r="M209" s="3"/>
      <c r="N209" s="3"/>
      <c r="O209" s="3"/>
      <c r="P209" s="3"/>
      <c r="Q209" s="3"/>
      <c r="R209" s="3"/>
      <c r="S209" s="3"/>
      <c r="T209" s="3"/>
      <c r="U209" s="3"/>
      <c r="V209" s="3"/>
      <c r="W209" s="3"/>
    </row>
    <row r="210" spans="1:23" ht="14">
      <c r="A210" s="3"/>
      <c r="B210" s="3"/>
      <c r="C210" s="3"/>
      <c r="D210" s="3"/>
      <c r="E210" s="3"/>
      <c r="F210" s="3"/>
      <c r="G210" s="3"/>
      <c r="H210" s="3"/>
      <c r="I210" s="3"/>
      <c r="J210" s="3"/>
      <c r="K210" s="3"/>
      <c r="L210" s="3"/>
      <c r="M210" s="3"/>
      <c r="N210" s="3"/>
      <c r="O210" s="3"/>
      <c r="P210" s="3"/>
      <c r="Q210" s="3"/>
      <c r="R210" s="3"/>
      <c r="S210" s="3"/>
      <c r="T210" s="3"/>
      <c r="U210" s="3"/>
      <c r="V210" s="3"/>
      <c r="W210" s="3"/>
    </row>
    <row r="211" spans="1:23" ht="14">
      <c r="A211" s="3"/>
      <c r="B211" s="3"/>
      <c r="C211" s="3"/>
      <c r="D211" s="3"/>
      <c r="E211" s="3"/>
      <c r="F211" s="3"/>
      <c r="G211" s="3"/>
      <c r="H211" s="3"/>
      <c r="I211" s="3"/>
      <c r="J211" s="3"/>
      <c r="K211" s="3"/>
      <c r="L211" s="3"/>
      <c r="M211" s="3"/>
      <c r="N211" s="3"/>
      <c r="O211" s="3"/>
      <c r="P211" s="3"/>
      <c r="Q211" s="3"/>
      <c r="R211" s="3"/>
      <c r="S211" s="3"/>
      <c r="T211" s="3"/>
      <c r="U211" s="3"/>
      <c r="V211" s="3"/>
      <c r="W211" s="3"/>
    </row>
    <row r="212" spans="1:23" ht="14">
      <c r="A212" s="3"/>
      <c r="B212" s="3"/>
      <c r="C212" s="3"/>
      <c r="D212" s="3"/>
      <c r="E212" s="3"/>
      <c r="F212" s="3"/>
      <c r="G212" s="3"/>
      <c r="H212" s="3"/>
      <c r="I212" s="3"/>
      <c r="J212" s="3"/>
      <c r="K212" s="3"/>
      <c r="L212" s="3"/>
      <c r="M212" s="3"/>
      <c r="N212" s="3"/>
      <c r="O212" s="3"/>
      <c r="P212" s="3"/>
      <c r="Q212" s="3"/>
      <c r="R212" s="3"/>
      <c r="S212" s="3"/>
      <c r="T212" s="3"/>
      <c r="U212" s="3"/>
      <c r="V212" s="3"/>
      <c r="W212" s="3"/>
    </row>
    <row r="213" spans="1:23" ht="14">
      <c r="A213" s="3"/>
      <c r="B213" s="3"/>
      <c r="C213" s="3"/>
      <c r="D213" s="3"/>
      <c r="E213" s="3"/>
      <c r="F213" s="3"/>
      <c r="G213" s="3"/>
      <c r="H213" s="3"/>
      <c r="I213" s="3"/>
      <c r="J213" s="3"/>
      <c r="K213" s="3"/>
      <c r="L213" s="3"/>
      <c r="M213" s="3"/>
      <c r="N213" s="3"/>
      <c r="O213" s="3"/>
      <c r="P213" s="3"/>
      <c r="Q213" s="3"/>
      <c r="R213" s="3"/>
      <c r="S213" s="3"/>
      <c r="T213" s="3"/>
      <c r="U213" s="3"/>
      <c r="V213" s="3"/>
      <c r="W213" s="3"/>
    </row>
    <row r="214" spans="1:23" ht="14">
      <c r="A214" s="3"/>
      <c r="B214" s="3"/>
      <c r="C214" s="3"/>
      <c r="D214" s="3"/>
      <c r="E214" s="3"/>
      <c r="F214" s="3"/>
      <c r="G214" s="3"/>
      <c r="H214" s="3"/>
      <c r="I214" s="3"/>
      <c r="J214" s="3"/>
      <c r="K214" s="3"/>
      <c r="L214" s="3"/>
      <c r="M214" s="3"/>
      <c r="N214" s="3"/>
      <c r="O214" s="3"/>
      <c r="P214" s="3"/>
      <c r="Q214" s="3"/>
      <c r="R214" s="3"/>
      <c r="S214" s="3"/>
      <c r="T214" s="3"/>
      <c r="U214" s="3"/>
      <c r="V214" s="3"/>
      <c r="W214" s="3"/>
    </row>
    <row r="215" spans="1:23" ht="14">
      <c r="A215" s="3"/>
      <c r="B215" s="3"/>
      <c r="C215" s="3"/>
      <c r="D215" s="3"/>
      <c r="E215" s="3"/>
      <c r="F215" s="3"/>
      <c r="G215" s="3"/>
      <c r="H215" s="3"/>
      <c r="I215" s="3"/>
      <c r="J215" s="3"/>
      <c r="K215" s="3"/>
      <c r="L215" s="3"/>
      <c r="M215" s="3"/>
      <c r="N215" s="3"/>
      <c r="O215" s="3"/>
      <c r="P215" s="3"/>
      <c r="Q215" s="3"/>
      <c r="R215" s="3"/>
      <c r="S215" s="3"/>
      <c r="T215" s="3"/>
      <c r="U215" s="3"/>
      <c r="V215" s="3"/>
      <c r="W215" s="3"/>
    </row>
    <row r="216" spans="1:23" ht="14">
      <c r="A216" s="3"/>
      <c r="B216" s="3"/>
      <c r="C216" s="3"/>
      <c r="D216" s="3"/>
      <c r="E216" s="3"/>
      <c r="F216" s="3"/>
      <c r="G216" s="3"/>
      <c r="H216" s="3"/>
      <c r="I216" s="3"/>
      <c r="J216" s="3"/>
      <c r="K216" s="3"/>
      <c r="L216" s="3"/>
      <c r="M216" s="3"/>
      <c r="N216" s="3"/>
      <c r="O216" s="3"/>
      <c r="P216" s="3"/>
      <c r="Q216" s="3"/>
      <c r="R216" s="3"/>
      <c r="S216" s="3"/>
      <c r="T216" s="3"/>
      <c r="U216" s="3"/>
      <c r="V216" s="3"/>
      <c r="W216" s="3"/>
    </row>
    <row r="217" spans="1:23" ht="14">
      <c r="A217" s="3"/>
      <c r="B217" s="3"/>
      <c r="C217" s="3"/>
      <c r="D217" s="3"/>
      <c r="E217" s="3"/>
      <c r="F217" s="3"/>
      <c r="G217" s="3"/>
      <c r="H217" s="3"/>
      <c r="I217" s="3"/>
      <c r="J217" s="3"/>
      <c r="K217" s="3"/>
      <c r="L217" s="3"/>
      <c r="M217" s="3"/>
      <c r="N217" s="3"/>
      <c r="O217" s="3"/>
      <c r="P217" s="3"/>
      <c r="Q217" s="3"/>
      <c r="R217" s="3"/>
      <c r="S217" s="3"/>
      <c r="T217" s="3"/>
      <c r="U217" s="3"/>
      <c r="V217" s="3"/>
      <c r="W217" s="3"/>
    </row>
    <row r="218" spans="1:23" ht="14">
      <c r="A218" s="3"/>
      <c r="B218" s="3"/>
      <c r="C218" s="3"/>
      <c r="D218" s="3"/>
      <c r="E218" s="3"/>
      <c r="F218" s="3"/>
      <c r="G218" s="3"/>
      <c r="H218" s="3"/>
      <c r="I218" s="3"/>
      <c r="J218" s="3"/>
      <c r="K218" s="3"/>
      <c r="L218" s="3"/>
      <c r="M218" s="3"/>
      <c r="N218" s="3"/>
      <c r="O218" s="3"/>
      <c r="P218" s="3"/>
      <c r="Q218" s="3"/>
      <c r="R218" s="3"/>
      <c r="S218" s="3"/>
      <c r="T218" s="3"/>
      <c r="U218" s="3"/>
      <c r="V218" s="3"/>
      <c r="W218" s="3"/>
    </row>
    <row r="219" spans="1:23" ht="14">
      <c r="A219" s="3"/>
      <c r="B219" s="3"/>
      <c r="C219" s="3"/>
      <c r="D219" s="3"/>
      <c r="E219" s="3"/>
      <c r="F219" s="3"/>
      <c r="G219" s="3"/>
      <c r="H219" s="3"/>
      <c r="I219" s="3"/>
      <c r="J219" s="3"/>
      <c r="K219" s="3"/>
      <c r="L219" s="3"/>
      <c r="M219" s="3"/>
      <c r="N219" s="3"/>
      <c r="O219" s="3"/>
      <c r="P219" s="3"/>
      <c r="Q219" s="3"/>
      <c r="R219" s="3"/>
      <c r="S219" s="3"/>
      <c r="T219" s="3"/>
      <c r="U219" s="3"/>
      <c r="V219" s="3"/>
      <c r="W219" s="3"/>
    </row>
    <row r="220" spans="1:23" ht="14">
      <c r="A220" s="3"/>
      <c r="B220" s="3"/>
      <c r="C220" s="3"/>
      <c r="D220" s="3"/>
      <c r="E220" s="3"/>
      <c r="F220" s="3"/>
      <c r="G220" s="3"/>
      <c r="H220" s="3"/>
      <c r="I220" s="3"/>
      <c r="J220" s="3"/>
      <c r="K220" s="3"/>
      <c r="L220" s="3"/>
      <c r="M220" s="3"/>
      <c r="N220" s="3"/>
      <c r="O220" s="3"/>
      <c r="P220" s="3"/>
      <c r="Q220" s="3"/>
      <c r="R220" s="3"/>
      <c r="S220" s="3"/>
      <c r="T220" s="3"/>
      <c r="U220" s="3"/>
      <c r="V220" s="3"/>
      <c r="W220" s="3"/>
    </row>
    <row r="221" spans="1:23" ht="14">
      <c r="A221" s="3"/>
      <c r="B221" s="3"/>
      <c r="C221" s="3"/>
      <c r="D221" s="3"/>
      <c r="E221" s="3"/>
      <c r="F221" s="3"/>
      <c r="G221" s="3"/>
      <c r="H221" s="3"/>
      <c r="I221" s="3"/>
      <c r="J221" s="3"/>
      <c r="K221" s="3"/>
      <c r="L221" s="3"/>
      <c r="M221" s="3"/>
      <c r="N221" s="3"/>
      <c r="O221" s="3"/>
      <c r="P221" s="3"/>
      <c r="Q221" s="3"/>
      <c r="R221" s="3"/>
      <c r="S221" s="3"/>
      <c r="T221" s="3"/>
      <c r="U221" s="3"/>
      <c r="V221" s="3"/>
      <c r="W221" s="3"/>
    </row>
    <row r="222" spans="1:23" ht="14">
      <c r="A222" s="3"/>
      <c r="B222" s="3"/>
      <c r="C222" s="3"/>
      <c r="D222" s="3"/>
      <c r="E222" s="3"/>
      <c r="F222" s="3"/>
      <c r="G222" s="3"/>
      <c r="H222" s="3"/>
      <c r="I222" s="3"/>
      <c r="J222" s="3"/>
      <c r="K222" s="3"/>
      <c r="L222" s="3"/>
      <c r="M222" s="3"/>
      <c r="N222" s="3"/>
      <c r="O222" s="3"/>
      <c r="P222" s="3"/>
      <c r="Q222" s="3"/>
      <c r="R222" s="3"/>
      <c r="S222" s="3"/>
      <c r="T222" s="3"/>
      <c r="U222" s="3"/>
      <c r="V222" s="3"/>
      <c r="W222" s="3"/>
    </row>
    <row r="223" spans="1:23" ht="14">
      <c r="A223" s="3"/>
      <c r="B223" s="3"/>
      <c r="C223" s="3"/>
      <c r="D223" s="3"/>
      <c r="E223" s="3"/>
      <c r="F223" s="3"/>
      <c r="G223" s="3"/>
      <c r="H223" s="3"/>
      <c r="I223" s="3"/>
      <c r="J223" s="3"/>
      <c r="K223" s="3"/>
      <c r="L223" s="3"/>
      <c r="M223" s="3"/>
      <c r="N223" s="3"/>
      <c r="O223" s="3"/>
      <c r="P223" s="3"/>
      <c r="Q223" s="3"/>
      <c r="R223" s="3"/>
      <c r="S223" s="3"/>
      <c r="T223" s="3"/>
      <c r="U223" s="3"/>
      <c r="V223" s="3"/>
      <c r="W223" s="3"/>
    </row>
    <row r="224" spans="1:23" ht="14">
      <c r="A224" s="3"/>
      <c r="B224" s="3"/>
      <c r="C224" s="3"/>
      <c r="D224" s="3"/>
      <c r="E224" s="3"/>
      <c r="F224" s="3"/>
      <c r="G224" s="3"/>
      <c r="H224" s="3"/>
      <c r="I224" s="3"/>
      <c r="J224" s="3"/>
      <c r="K224" s="3"/>
      <c r="L224" s="3"/>
      <c r="M224" s="3"/>
      <c r="N224" s="3"/>
      <c r="O224" s="3"/>
      <c r="P224" s="3"/>
      <c r="Q224" s="3"/>
      <c r="R224" s="3"/>
      <c r="S224" s="3"/>
      <c r="T224" s="3"/>
      <c r="U224" s="3"/>
      <c r="V224" s="3"/>
      <c r="W224" s="3"/>
    </row>
    <row r="225" spans="1:23" ht="14">
      <c r="A225" s="3"/>
      <c r="B225" s="3"/>
      <c r="C225" s="3"/>
      <c r="D225" s="3"/>
      <c r="E225" s="3"/>
      <c r="F225" s="3"/>
      <c r="G225" s="3"/>
      <c r="H225" s="3"/>
      <c r="I225" s="3"/>
      <c r="J225" s="3"/>
      <c r="K225" s="3"/>
      <c r="L225" s="3"/>
      <c r="M225" s="3"/>
      <c r="N225" s="3"/>
      <c r="O225" s="3"/>
      <c r="P225" s="3"/>
      <c r="Q225" s="3"/>
      <c r="R225" s="3"/>
      <c r="S225" s="3"/>
      <c r="T225" s="3"/>
      <c r="U225" s="3"/>
      <c r="V225" s="3"/>
      <c r="W225" s="3"/>
    </row>
    <row r="226" spans="1:23" ht="14">
      <c r="A226" s="3"/>
      <c r="B226" s="3"/>
      <c r="C226" s="3"/>
      <c r="D226" s="3"/>
      <c r="E226" s="3"/>
      <c r="F226" s="3"/>
      <c r="G226" s="3"/>
      <c r="H226" s="3"/>
      <c r="I226" s="3"/>
      <c r="J226" s="3"/>
      <c r="K226" s="3"/>
      <c r="L226" s="3"/>
      <c r="M226" s="3"/>
      <c r="N226" s="3"/>
      <c r="O226" s="3"/>
      <c r="P226" s="3"/>
      <c r="Q226" s="3"/>
      <c r="R226" s="3"/>
      <c r="S226" s="3"/>
      <c r="T226" s="3"/>
      <c r="U226" s="3"/>
      <c r="V226" s="3"/>
      <c r="W226" s="3"/>
    </row>
    <row r="227" spans="1:23" ht="14">
      <c r="A227" s="3"/>
      <c r="B227" s="3"/>
      <c r="C227" s="3"/>
      <c r="D227" s="3"/>
      <c r="E227" s="3"/>
      <c r="F227" s="3"/>
      <c r="G227" s="3"/>
      <c r="H227" s="3"/>
      <c r="I227" s="3"/>
      <c r="J227" s="3"/>
      <c r="K227" s="3"/>
      <c r="L227" s="3"/>
      <c r="M227" s="3"/>
      <c r="N227" s="3"/>
      <c r="O227" s="3"/>
      <c r="P227" s="3"/>
      <c r="Q227" s="3"/>
      <c r="R227" s="3"/>
      <c r="S227" s="3"/>
      <c r="T227" s="3"/>
      <c r="U227" s="3"/>
      <c r="V227" s="3"/>
      <c r="W227" s="3"/>
    </row>
    <row r="228" spans="1:23" ht="14">
      <c r="A228" s="3"/>
      <c r="B228" s="3"/>
      <c r="C228" s="3"/>
      <c r="D228" s="3"/>
      <c r="E228" s="3"/>
      <c r="F228" s="3"/>
      <c r="G228" s="3"/>
      <c r="H228" s="3"/>
      <c r="I228" s="3"/>
      <c r="J228" s="3"/>
      <c r="K228" s="3"/>
      <c r="L228" s="3"/>
      <c r="M228" s="3"/>
      <c r="N228" s="3"/>
      <c r="O228" s="3"/>
      <c r="P228" s="3"/>
      <c r="Q228" s="3"/>
      <c r="R228" s="3"/>
      <c r="S228" s="3"/>
      <c r="T228" s="3"/>
      <c r="U228" s="3"/>
      <c r="V228" s="3"/>
      <c r="W228" s="3"/>
    </row>
    <row r="229" spans="1:23" ht="14">
      <c r="A229" s="3"/>
      <c r="B229" s="3"/>
      <c r="C229" s="3"/>
      <c r="D229" s="3"/>
      <c r="E229" s="3"/>
      <c r="F229" s="3"/>
      <c r="G229" s="3"/>
      <c r="H229" s="3"/>
      <c r="I229" s="3"/>
      <c r="J229" s="3"/>
      <c r="K229" s="3"/>
      <c r="L229" s="3"/>
      <c r="M229" s="3"/>
      <c r="N229" s="3"/>
      <c r="O229" s="3"/>
      <c r="P229" s="3"/>
      <c r="Q229" s="3"/>
      <c r="R229" s="3"/>
      <c r="S229" s="3"/>
      <c r="T229" s="3"/>
      <c r="U229" s="3"/>
      <c r="V229" s="3"/>
      <c r="W229" s="3"/>
    </row>
    <row r="230" spans="1:23" ht="14">
      <c r="A230" s="3"/>
      <c r="B230" s="3"/>
      <c r="C230" s="3"/>
      <c r="D230" s="3"/>
      <c r="E230" s="3"/>
      <c r="F230" s="3"/>
      <c r="G230" s="3"/>
      <c r="H230" s="3"/>
      <c r="I230" s="3"/>
      <c r="J230" s="3"/>
      <c r="K230" s="3"/>
      <c r="L230" s="3"/>
      <c r="M230" s="3"/>
      <c r="N230" s="3"/>
      <c r="O230" s="3"/>
      <c r="P230" s="3"/>
      <c r="Q230" s="3"/>
      <c r="R230" s="3"/>
      <c r="S230" s="3"/>
      <c r="T230" s="3"/>
      <c r="U230" s="3"/>
      <c r="V230" s="3"/>
      <c r="W230" s="3"/>
    </row>
    <row r="231" spans="1:23" ht="14">
      <c r="A231" s="3"/>
      <c r="B231" s="3"/>
      <c r="C231" s="3"/>
      <c r="D231" s="3"/>
      <c r="E231" s="3"/>
      <c r="F231" s="3"/>
      <c r="G231" s="3"/>
      <c r="H231" s="3"/>
      <c r="I231" s="3"/>
      <c r="J231" s="3"/>
      <c r="K231" s="3"/>
      <c r="L231" s="3"/>
      <c r="M231" s="3"/>
      <c r="N231" s="3"/>
      <c r="O231" s="3"/>
      <c r="P231" s="3"/>
      <c r="Q231" s="3"/>
      <c r="R231" s="3"/>
      <c r="S231" s="3"/>
      <c r="T231" s="3"/>
      <c r="U231" s="3"/>
      <c r="V231" s="3"/>
      <c r="W231" s="3"/>
    </row>
    <row r="232" spans="1:23" ht="14">
      <c r="A232" s="3"/>
      <c r="B232" s="3"/>
      <c r="C232" s="3"/>
      <c r="D232" s="3"/>
      <c r="E232" s="3"/>
      <c r="F232" s="3"/>
      <c r="G232" s="3"/>
      <c r="H232" s="3"/>
      <c r="I232" s="3"/>
      <c r="J232" s="3"/>
      <c r="K232" s="3"/>
      <c r="L232" s="3"/>
      <c r="M232" s="3"/>
      <c r="N232" s="3"/>
      <c r="O232" s="3"/>
      <c r="P232" s="3"/>
      <c r="Q232" s="3"/>
      <c r="R232" s="3"/>
      <c r="S232" s="3"/>
      <c r="T232" s="3"/>
      <c r="U232" s="3"/>
      <c r="V232" s="3"/>
      <c r="W232" s="3"/>
    </row>
    <row r="233" spans="1:23" ht="14">
      <c r="A233" s="3"/>
      <c r="B233" s="3"/>
      <c r="C233" s="3"/>
      <c r="D233" s="3"/>
      <c r="E233" s="3"/>
      <c r="F233" s="3"/>
      <c r="G233" s="3"/>
      <c r="H233" s="3"/>
      <c r="I233" s="3"/>
      <c r="J233" s="3"/>
      <c r="K233" s="3"/>
      <c r="L233" s="3"/>
      <c r="M233" s="3"/>
      <c r="N233" s="3"/>
      <c r="O233" s="3"/>
      <c r="P233" s="3"/>
      <c r="Q233" s="3"/>
      <c r="R233" s="3"/>
      <c r="S233" s="3"/>
      <c r="T233" s="3"/>
      <c r="U233" s="3"/>
      <c r="V233" s="3"/>
      <c r="W233" s="3"/>
    </row>
    <row r="234" spans="1:23" ht="14">
      <c r="A234" s="3"/>
      <c r="B234" s="3"/>
      <c r="C234" s="3"/>
      <c r="D234" s="3"/>
      <c r="E234" s="3"/>
      <c r="F234" s="3"/>
      <c r="G234" s="3"/>
      <c r="H234" s="3"/>
      <c r="I234" s="3"/>
      <c r="J234" s="3"/>
      <c r="K234" s="3"/>
      <c r="L234" s="3"/>
      <c r="M234" s="3"/>
      <c r="N234" s="3"/>
      <c r="O234" s="3"/>
      <c r="P234" s="3"/>
      <c r="Q234" s="3"/>
      <c r="R234" s="3"/>
      <c r="S234" s="3"/>
      <c r="T234" s="3"/>
      <c r="U234" s="3"/>
      <c r="V234" s="3"/>
      <c r="W234" s="3"/>
    </row>
    <row r="235" spans="1:23" ht="14">
      <c r="A235" s="3"/>
      <c r="B235" s="3"/>
      <c r="C235" s="3"/>
      <c r="D235" s="3"/>
      <c r="E235" s="3"/>
      <c r="F235" s="3"/>
      <c r="G235" s="3"/>
      <c r="H235" s="3"/>
      <c r="I235" s="3"/>
      <c r="J235" s="3"/>
      <c r="K235" s="3"/>
      <c r="L235" s="3"/>
      <c r="M235" s="3"/>
      <c r="N235" s="3"/>
      <c r="O235" s="3"/>
      <c r="P235" s="3"/>
      <c r="Q235" s="3"/>
      <c r="R235" s="3"/>
      <c r="S235" s="3"/>
      <c r="T235" s="3"/>
      <c r="U235" s="3"/>
      <c r="V235" s="3"/>
      <c r="W235" s="3"/>
    </row>
    <row r="236" spans="1:23" ht="14">
      <c r="A236" s="3"/>
      <c r="B236" s="3"/>
      <c r="C236" s="3"/>
      <c r="D236" s="3"/>
      <c r="E236" s="3"/>
      <c r="F236" s="3"/>
      <c r="G236" s="3"/>
      <c r="H236" s="3"/>
      <c r="I236" s="3"/>
      <c r="J236" s="3"/>
      <c r="K236" s="3"/>
      <c r="L236" s="3"/>
      <c r="M236" s="3"/>
      <c r="N236" s="3"/>
      <c r="O236" s="3"/>
      <c r="P236" s="3"/>
      <c r="Q236" s="3"/>
      <c r="R236" s="3"/>
      <c r="S236" s="3"/>
      <c r="T236" s="3"/>
      <c r="U236" s="3"/>
      <c r="V236" s="3"/>
      <c r="W236" s="3"/>
    </row>
    <row r="237" spans="1:23" ht="14">
      <c r="A237" s="3"/>
      <c r="B237" s="3"/>
      <c r="C237" s="3"/>
      <c r="D237" s="3"/>
      <c r="E237" s="3"/>
      <c r="F237" s="3"/>
      <c r="G237" s="3"/>
      <c r="H237" s="3"/>
      <c r="I237" s="3"/>
      <c r="J237" s="3"/>
      <c r="K237" s="3"/>
      <c r="L237" s="3"/>
      <c r="M237" s="3"/>
      <c r="N237" s="3"/>
      <c r="O237" s="3"/>
      <c r="P237" s="3"/>
      <c r="Q237" s="3"/>
      <c r="R237" s="3"/>
      <c r="S237" s="3"/>
      <c r="T237" s="3"/>
      <c r="U237" s="3"/>
      <c r="V237" s="3"/>
      <c r="W237" s="3"/>
    </row>
    <row r="238" spans="1:23" ht="14">
      <c r="A238" s="3"/>
      <c r="B238" s="3"/>
      <c r="C238" s="3"/>
      <c r="D238" s="3"/>
      <c r="E238" s="3"/>
      <c r="F238" s="3"/>
      <c r="G238" s="3"/>
      <c r="H238" s="3"/>
      <c r="I238" s="3"/>
      <c r="J238" s="3"/>
      <c r="K238" s="3"/>
      <c r="L238" s="3"/>
      <c r="M238" s="3"/>
      <c r="N238" s="3"/>
      <c r="O238" s="3"/>
      <c r="P238" s="3"/>
      <c r="Q238" s="3"/>
      <c r="R238" s="3"/>
      <c r="S238" s="3"/>
      <c r="T238" s="3"/>
      <c r="U238" s="3"/>
      <c r="V238" s="3"/>
      <c r="W238" s="3"/>
    </row>
    <row r="239" spans="1:23" ht="14">
      <c r="A239" s="3"/>
      <c r="B239" s="3"/>
      <c r="C239" s="3"/>
      <c r="D239" s="3"/>
      <c r="E239" s="3"/>
      <c r="F239" s="3"/>
      <c r="G239" s="3"/>
      <c r="H239" s="3"/>
      <c r="I239" s="3"/>
      <c r="J239" s="3"/>
      <c r="K239" s="3"/>
      <c r="L239" s="3"/>
      <c r="M239" s="3"/>
      <c r="N239" s="3"/>
      <c r="O239" s="3"/>
      <c r="P239" s="3"/>
      <c r="Q239" s="3"/>
      <c r="R239" s="3"/>
      <c r="S239" s="3"/>
      <c r="T239" s="3"/>
      <c r="U239" s="3"/>
      <c r="V239" s="3"/>
      <c r="W239" s="3"/>
    </row>
    <row r="240" spans="1:23" ht="14">
      <c r="A240" s="3"/>
      <c r="B240" s="3"/>
      <c r="C240" s="3"/>
      <c r="D240" s="3"/>
      <c r="E240" s="3"/>
      <c r="F240" s="3"/>
      <c r="G240" s="3"/>
      <c r="H240" s="3"/>
      <c r="I240" s="3"/>
      <c r="J240" s="3"/>
      <c r="K240" s="3"/>
      <c r="L240" s="3"/>
      <c r="M240" s="3"/>
      <c r="N240" s="3"/>
      <c r="O240" s="3"/>
      <c r="P240" s="3"/>
      <c r="Q240" s="3"/>
      <c r="R240" s="3"/>
      <c r="S240" s="3"/>
      <c r="T240" s="3"/>
      <c r="U240" s="3"/>
      <c r="V240" s="3"/>
      <c r="W240" s="3"/>
    </row>
    <row r="241" spans="1:23" ht="14">
      <c r="A241" s="3"/>
      <c r="B241" s="3"/>
      <c r="C241" s="3"/>
      <c r="D241" s="3"/>
      <c r="E241" s="3"/>
      <c r="F241" s="3"/>
      <c r="G241" s="3"/>
      <c r="H241" s="3"/>
      <c r="I241" s="3"/>
      <c r="J241" s="3"/>
      <c r="K241" s="3"/>
      <c r="L241" s="3"/>
      <c r="M241" s="3"/>
      <c r="N241" s="3"/>
      <c r="O241" s="3"/>
      <c r="P241" s="3"/>
      <c r="Q241" s="3"/>
      <c r="R241" s="3"/>
      <c r="S241" s="3"/>
      <c r="T241" s="3"/>
      <c r="U241" s="3"/>
      <c r="V241" s="3"/>
      <c r="W241" s="3"/>
    </row>
    <row r="242" spans="1:23" ht="14">
      <c r="A242" s="3"/>
      <c r="B242" s="3"/>
      <c r="C242" s="3"/>
      <c r="D242" s="3"/>
      <c r="E242" s="3"/>
      <c r="F242" s="3"/>
      <c r="G242" s="3"/>
      <c r="H242" s="3"/>
      <c r="I242" s="3"/>
      <c r="J242" s="3"/>
      <c r="K242" s="3"/>
      <c r="L242" s="3"/>
      <c r="M242" s="3"/>
      <c r="N242" s="3"/>
      <c r="O242" s="3"/>
      <c r="P242" s="3"/>
      <c r="Q242" s="3"/>
      <c r="R242" s="3"/>
      <c r="S242" s="3"/>
      <c r="T242" s="3"/>
      <c r="U242" s="3"/>
      <c r="V242" s="3"/>
      <c r="W242" s="3"/>
    </row>
    <row r="243" spans="1:23" ht="14">
      <c r="A243" s="3"/>
      <c r="B243" s="3"/>
      <c r="C243" s="3"/>
      <c r="D243" s="3"/>
      <c r="E243" s="3"/>
      <c r="F243" s="3"/>
      <c r="G243" s="3"/>
      <c r="H243" s="3"/>
      <c r="I243" s="3"/>
      <c r="J243" s="3"/>
      <c r="K243" s="3"/>
      <c r="L243" s="3"/>
      <c r="M243" s="3"/>
      <c r="N243" s="3"/>
      <c r="O243" s="3"/>
      <c r="P243" s="3"/>
      <c r="Q243" s="3"/>
      <c r="R243" s="3"/>
      <c r="S243" s="3"/>
      <c r="T243" s="3"/>
      <c r="U243" s="3"/>
      <c r="V243" s="3"/>
      <c r="W243" s="3"/>
    </row>
    <row r="244" spans="1:23" ht="14">
      <c r="A244" s="3"/>
      <c r="B244" s="3"/>
      <c r="C244" s="3"/>
      <c r="D244" s="3"/>
      <c r="E244" s="3"/>
      <c r="F244" s="3"/>
      <c r="G244" s="3"/>
      <c r="H244" s="3"/>
      <c r="I244" s="3"/>
      <c r="J244" s="3"/>
      <c r="K244" s="3"/>
      <c r="L244" s="3"/>
      <c r="M244" s="3"/>
      <c r="N244" s="3"/>
      <c r="O244" s="3"/>
      <c r="P244" s="3"/>
      <c r="Q244" s="3"/>
      <c r="R244" s="3"/>
      <c r="S244" s="3"/>
      <c r="T244" s="3"/>
      <c r="U244" s="3"/>
      <c r="V244" s="3"/>
      <c r="W244" s="3"/>
    </row>
    <row r="245" spans="1:23" ht="14">
      <c r="A245" s="3"/>
      <c r="B245" s="3"/>
      <c r="C245" s="3"/>
      <c r="D245" s="3"/>
      <c r="E245" s="3"/>
      <c r="F245" s="3"/>
      <c r="G245" s="3"/>
      <c r="H245" s="3"/>
      <c r="I245" s="3"/>
      <c r="J245" s="3"/>
      <c r="K245" s="3"/>
      <c r="L245" s="3"/>
      <c r="M245" s="3"/>
      <c r="N245" s="3"/>
      <c r="O245" s="3"/>
      <c r="P245" s="3"/>
      <c r="Q245" s="3"/>
      <c r="R245" s="3"/>
      <c r="S245" s="3"/>
      <c r="T245" s="3"/>
      <c r="U245" s="3"/>
      <c r="V245" s="3"/>
      <c r="W245" s="3"/>
    </row>
    <row r="246" spans="1:23" ht="14">
      <c r="A246" s="3"/>
      <c r="B246" s="3"/>
      <c r="C246" s="3"/>
      <c r="D246" s="3"/>
      <c r="E246" s="3"/>
      <c r="F246" s="3"/>
      <c r="G246" s="3"/>
      <c r="H246" s="3"/>
      <c r="I246" s="3"/>
      <c r="J246" s="3"/>
      <c r="K246" s="3"/>
      <c r="L246" s="3"/>
      <c r="M246" s="3"/>
      <c r="N246" s="3"/>
      <c r="O246" s="3"/>
      <c r="P246" s="3"/>
      <c r="Q246" s="3"/>
      <c r="R246" s="3"/>
      <c r="S246" s="3"/>
      <c r="T246" s="3"/>
      <c r="U246" s="3"/>
      <c r="V246" s="3"/>
      <c r="W246" s="3"/>
    </row>
    <row r="247" spans="1:23" ht="14">
      <c r="A247" s="3"/>
      <c r="B247" s="3"/>
      <c r="C247" s="3"/>
      <c r="D247" s="3"/>
      <c r="E247" s="3"/>
      <c r="F247" s="3"/>
      <c r="G247" s="3"/>
      <c r="H247" s="3"/>
      <c r="I247" s="3"/>
      <c r="J247" s="3"/>
      <c r="K247" s="3"/>
      <c r="L247" s="3"/>
      <c r="M247" s="3"/>
      <c r="N247" s="3"/>
      <c r="O247" s="3"/>
      <c r="P247" s="3"/>
      <c r="Q247" s="3"/>
      <c r="R247" s="3"/>
      <c r="S247" s="3"/>
      <c r="T247" s="3"/>
      <c r="U247" s="3"/>
      <c r="V247" s="3"/>
      <c r="W247" s="3"/>
    </row>
    <row r="248" spans="1:23" ht="14">
      <c r="A248" s="3"/>
      <c r="B248" s="3"/>
      <c r="C248" s="3"/>
      <c r="D248" s="3"/>
      <c r="E248" s="3"/>
      <c r="F248" s="3"/>
      <c r="G248" s="3"/>
      <c r="H248" s="3"/>
      <c r="I248" s="3"/>
      <c r="J248" s="3"/>
      <c r="K248" s="3"/>
      <c r="L248" s="3"/>
      <c r="M248" s="3"/>
      <c r="N248" s="3"/>
      <c r="O248" s="3"/>
      <c r="P248" s="3"/>
      <c r="Q248" s="3"/>
      <c r="R248" s="3"/>
      <c r="S248" s="3"/>
      <c r="T248" s="3"/>
      <c r="U248" s="3"/>
      <c r="V248" s="3"/>
      <c r="W248" s="3"/>
    </row>
    <row r="249" spans="1:23" ht="14">
      <c r="A249" s="3"/>
      <c r="B249" s="3"/>
      <c r="C249" s="3"/>
      <c r="D249" s="3"/>
      <c r="E249" s="3"/>
      <c r="F249" s="3"/>
      <c r="G249" s="3"/>
      <c r="H249" s="3"/>
      <c r="I249" s="3"/>
      <c r="J249" s="3"/>
      <c r="K249" s="3"/>
      <c r="L249" s="3"/>
      <c r="M249" s="3"/>
      <c r="N249" s="3"/>
      <c r="O249" s="3"/>
      <c r="P249" s="3"/>
      <c r="Q249" s="3"/>
      <c r="R249" s="3"/>
      <c r="S249" s="3"/>
      <c r="T249" s="3"/>
      <c r="U249" s="3"/>
      <c r="V249" s="3"/>
      <c r="W249" s="3"/>
    </row>
    <row r="250" spans="1:23" ht="14">
      <c r="A250" s="3"/>
      <c r="B250" s="3"/>
      <c r="C250" s="3"/>
      <c r="D250" s="3"/>
      <c r="E250" s="3"/>
      <c r="F250" s="3"/>
      <c r="G250" s="3"/>
      <c r="H250" s="3"/>
      <c r="I250" s="3"/>
      <c r="J250" s="3"/>
      <c r="K250" s="3"/>
      <c r="L250" s="3"/>
      <c r="M250" s="3"/>
      <c r="N250" s="3"/>
      <c r="O250" s="3"/>
      <c r="P250" s="3"/>
      <c r="Q250" s="3"/>
      <c r="R250" s="3"/>
      <c r="S250" s="3"/>
      <c r="T250" s="3"/>
      <c r="U250" s="3"/>
      <c r="V250" s="3"/>
      <c r="W250" s="3"/>
    </row>
    <row r="251" spans="1:23" ht="14">
      <c r="A251" s="3"/>
      <c r="B251" s="3"/>
      <c r="C251" s="3"/>
      <c r="D251" s="3"/>
      <c r="E251" s="3"/>
      <c r="F251" s="3"/>
      <c r="G251" s="3"/>
      <c r="H251" s="3"/>
      <c r="I251" s="3"/>
      <c r="J251" s="3"/>
      <c r="K251" s="3"/>
      <c r="L251" s="3"/>
      <c r="M251" s="3"/>
      <c r="N251" s="3"/>
      <c r="O251" s="3"/>
      <c r="P251" s="3"/>
      <c r="Q251" s="3"/>
      <c r="R251" s="3"/>
      <c r="S251" s="3"/>
      <c r="T251" s="3"/>
      <c r="U251" s="3"/>
      <c r="V251" s="3"/>
      <c r="W251" s="3"/>
    </row>
    <row r="252" spans="1:23" ht="14">
      <c r="A252" s="3"/>
      <c r="B252" s="3"/>
      <c r="C252" s="3"/>
      <c r="D252" s="3"/>
      <c r="E252" s="3"/>
      <c r="F252" s="3"/>
      <c r="G252" s="3"/>
      <c r="H252" s="3"/>
      <c r="I252" s="3"/>
      <c r="J252" s="3"/>
      <c r="K252" s="3"/>
      <c r="L252" s="3"/>
      <c r="M252" s="3"/>
      <c r="N252" s="3"/>
      <c r="O252" s="3"/>
      <c r="P252" s="3"/>
      <c r="Q252" s="3"/>
      <c r="R252" s="3"/>
      <c r="S252" s="3"/>
      <c r="T252" s="3"/>
      <c r="U252" s="3"/>
      <c r="V252" s="3"/>
      <c r="W252" s="3"/>
    </row>
    <row r="253" spans="1:23" ht="14">
      <c r="A253" s="3"/>
      <c r="B253" s="3"/>
      <c r="C253" s="3"/>
      <c r="D253" s="3"/>
      <c r="E253" s="3"/>
      <c r="F253" s="3"/>
      <c r="G253" s="3"/>
      <c r="H253" s="3"/>
      <c r="I253" s="3"/>
      <c r="J253" s="3"/>
      <c r="K253" s="3"/>
      <c r="L253" s="3"/>
      <c r="M253" s="3"/>
      <c r="N253" s="3"/>
      <c r="O253" s="3"/>
      <c r="P253" s="3"/>
      <c r="Q253" s="3"/>
      <c r="R253" s="3"/>
      <c r="S253" s="3"/>
      <c r="T253" s="3"/>
      <c r="U253" s="3"/>
      <c r="V253" s="3"/>
      <c r="W253" s="3"/>
    </row>
    <row r="254" spans="1:23" ht="14">
      <c r="A254" s="3"/>
      <c r="B254" s="3"/>
      <c r="C254" s="3"/>
      <c r="D254" s="3"/>
      <c r="E254" s="3"/>
      <c r="F254" s="3"/>
      <c r="G254" s="3"/>
      <c r="H254" s="3"/>
      <c r="I254" s="3"/>
      <c r="J254" s="3"/>
      <c r="K254" s="3"/>
      <c r="L254" s="3"/>
      <c r="M254" s="3"/>
      <c r="N254" s="3"/>
      <c r="O254" s="3"/>
      <c r="P254" s="3"/>
      <c r="Q254" s="3"/>
      <c r="R254" s="3"/>
      <c r="S254" s="3"/>
      <c r="T254" s="3"/>
      <c r="U254" s="3"/>
      <c r="V254" s="3"/>
      <c r="W254" s="3"/>
    </row>
    <row r="255" spans="1:23" ht="14">
      <c r="A255" s="3"/>
      <c r="B255" s="3"/>
      <c r="C255" s="3"/>
      <c r="D255" s="3"/>
      <c r="E255" s="3"/>
      <c r="F255" s="3"/>
      <c r="G255" s="3"/>
      <c r="H255" s="3"/>
      <c r="I255" s="3"/>
      <c r="J255" s="3"/>
      <c r="K255" s="3"/>
      <c r="L255" s="3"/>
      <c r="M255" s="3"/>
      <c r="N255" s="3"/>
      <c r="O255" s="3"/>
      <c r="P255" s="3"/>
      <c r="Q255" s="3"/>
      <c r="R255" s="3"/>
      <c r="S255" s="3"/>
      <c r="T255" s="3"/>
      <c r="U255" s="3"/>
      <c r="V255" s="3"/>
      <c r="W255" s="3"/>
    </row>
    <row r="256" spans="1:23" ht="14">
      <c r="A256" s="3"/>
      <c r="B256" s="3"/>
      <c r="C256" s="3"/>
      <c r="D256" s="3"/>
      <c r="E256" s="3"/>
      <c r="F256" s="3"/>
      <c r="G256" s="3"/>
      <c r="H256" s="3"/>
      <c r="I256" s="3"/>
      <c r="J256" s="3"/>
      <c r="K256" s="3"/>
      <c r="L256" s="3"/>
      <c r="M256" s="3"/>
      <c r="N256" s="3"/>
      <c r="O256" s="3"/>
      <c r="P256" s="3"/>
      <c r="Q256" s="3"/>
      <c r="R256" s="3"/>
      <c r="S256" s="3"/>
      <c r="T256" s="3"/>
      <c r="U256" s="3"/>
      <c r="V256" s="3"/>
      <c r="W256" s="3"/>
    </row>
    <row r="257" spans="1:23" ht="14">
      <c r="A257" s="3"/>
      <c r="B257" s="3"/>
      <c r="C257" s="3"/>
      <c r="D257" s="3"/>
      <c r="E257" s="3"/>
      <c r="F257" s="3"/>
      <c r="G257" s="3"/>
      <c r="H257" s="3"/>
      <c r="I257" s="3"/>
      <c r="J257" s="3"/>
      <c r="K257" s="3"/>
      <c r="L257" s="3"/>
      <c r="M257" s="3"/>
      <c r="N257" s="3"/>
      <c r="O257" s="3"/>
      <c r="P257" s="3"/>
      <c r="Q257" s="3"/>
      <c r="R257" s="3"/>
      <c r="S257" s="3"/>
      <c r="T257" s="3"/>
      <c r="U257" s="3"/>
      <c r="V257" s="3"/>
      <c r="W257" s="3"/>
    </row>
    <row r="258" spans="1:23" ht="14">
      <c r="A258" s="3"/>
      <c r="B258" s="3"/>
      <c r="C258" s="3"/>
      <c r="D258" s="3"/>
      <c r="E258" s="3"/>
      <c r="F258" s="3"/>
      <c r="G258" s="3"/>
      <c r="H258" s="3"/>
      <c r="I258" s="3"/>
      <c r="J258" s="3"/>
      <c r="K258" s="3"/>
      <c r="L258" s="3"/>
      <c r="M258" s="3"/>
      <c r="N258" s="3"/>
      <c r="O258" s="3"/>
      <c r="P258" s="3"/>
      <c r="Q258" s="3"/>
      <c r="R258" s="3"/>
      <c r="S258" s="3"/>
      <c r="T258" s="3"/>
      <c r="U258" s="3"/>
      <c r="V258" s="3"/>
      <c r="W258" s="3"/>
    </row>
    <row r="259" spans="1:23" ht="14">
      <c r="A259" s="3"/>
      <c r="B259" s="3"/>
      <c r="C259" s="3"/>
      <c r="D259" s="3"/>
      <c r="E259" s="3"/>
      <c r="F259" s="3"/>
      <c r="G259" s="3"/>
      <c r="H259" s="3"/>
      <c r="I259" s="3"/>
      <c r="J259" s="3"/>
      <c r="K259" s="3"/>
      <c r="L259" s="3"/>
      <c r="M259" s="3"/>
      <c r="N259" s="3"/>
      <c r="O259" s="3"/>
      <c r="P259" s="3"/>
      <c r="Q259" s="3"/>
      <c r="R259" s="3"/>
      <c r="S259" s="3"/>
      <c r="T259" s="3"/>
      <c r="U259" s="3"/>
      <c r="V259" s="3"/>
      <c r="W259" s="3"/>
    </row>
    <row r="260" spans="1:23" ht="14">
      <c r="A260" s="3"/>
      <c r="B260" s="3"/>
      <c r="C260" s="3"/>
      <c r="D260" s="3"/>
      <c r="E260" s="3"/>
      <c r="F260" s="3"/>
      <c r="G260" s="3"/>
      <c r="H260" s="3"/>
      <c r="I260" s="3"/>
      <c r="J260" s="3"/>
      <c r="K260" s="3"/>
      <c r="L260" s="3"/>
      <c r="M260" s="3"/>
      <c r="N260" s="3"/>
      <c r="O260" s="3"/>
      <c r="P260" s="3"/>
      <c r="Q260" s="3"/>
      <c r="R260" s="3"/>
      <c r="S260" s="3"/>
      <c r="T260" s="3"/>
      <c r="U260" s="3"/>
      <c r="V260" s="3"/>
      <c r="W260" s="3"/>
    </row>
    <row r="261" spans="1:23" ht="14">
      <c r="A261" s="3"/>
      <c r="B261" s="3"/>
      <c r="C261" s="3"/>
      <c r="D261" s="3"/>
      <c r="E261" s="3"/>
      <c r="F261" s="3"/>
      <c r="G261" s="3"/>
      <c r="H261" s="3"/>
      <c r="I261" s="3"/>
      <c r="J261" s="3"/>
      <c r="K261" s="3"/>
      <c r="L261" s="3"/>
      <c r="M261" s="3"/>
      <c r="N261" s="3"/>
      <c r="O261" s="3"/>
      <c r="P261" s="3"/>
      <c r="Q261" s="3"/>
      <c r="R261" s="3"/>
      <c r="S261" s="3"/>
      <c r="T261" s="3"/>
      <c r="U261" s="3"/>
      <c r="V261" s="3"/>
      <c r="W261" s="3"/>
    </row>
    <row r="262" spans="1:23" ht="14">
      <c r="A262" s="3"/>
      <c r="B262" s="3"/>
      <c r="C262" s="3"/>
      <c r="D262" s="3"/>
      <c r="E262" s="3"/>
      <c r="F262" s="3"/>
      <c r="G262" s="3"/>
      <c r="H262" s="3"/>
      <c r="I262" s="3"/>
      <c r="J262" s="3"/>
      <c r="K262" s="3"/>
      <c r="L262" s="3"/>
      <c r="M262" s="3"/>
      <c r="N262" s="3"/>
      <c r="O262" s="3"/>
      <c r="P262" s="3"/>
      <c r="Q262" s="3"/>
      <c r="R262" s="3"/>
      <c r="S262" s="3"/>
      <c r="T262" s="3"/>
      <c r="U262" s="3"/>
      <c r="V262" s="3"/>
      <c r="W262" s="3"/>
    </row>
    <row r="263" spans="1:23" ht="14">
      <c r="A263" s="3"/>
      <c r="B263" s="3"/>
      <c r="C263" s="3"/>
      <c r="D263" s="3"/>
      <c r="E263" s="3"/>
      <c r="F263" s="3"/>
      <c r="G263" s="3"/>
      <c r="H263" s="3"/>
      <c r="I263" s="3"/>
      <c r="J263" s="3"/>
      <c r="K263" s="3"/>
      <c r="L263" s="3"/>
      <c r="M263" s="3"/>
      <c r="N263" s="3"/>
      <c r="O263" s="3"/>
      <c r="P263" s="3"/>
      <c r="Q263" s="3"/>
      <c r="R263" s="3"/>
      <c r="S263" s="3"/>
      <c r="T263" s="3"/>
      <c r="U263" s="3"/>
      <c r="V263" s="3"/>
      <c r="W263" s="3"/>
    </row>
    <row r="264" spans="1:23" ht="14">
      <c r="A264" s="3"/>
      <c r="B264" s="3"/>
      <c r="C264" s="3"/>
      <c r="D264" s="3"/>
      <c r="E264" s="3"/>
      <c r="F264" s="3"/>
      <c r="G264" s="3"/>
      <c r="H264" s="3"/>
      <c r="I264" s="3"/>
      <c r="J264" s="3"/>
      <c r="K264" s="3"/>
      <c r="L264" s="3"/>
      <c r="M264" s="3"/>
      <c r="N264" s="3"/>
      <c r="O264" s="3"/>
      <c r="P264" s="3"/>
      <c r="Q264" s="3"/>
      <c r="R264" s="3"/>
      <c r="S264" s="3"/>
      <c r="T264" s="3"/>
      <c r="U264" s="3"/>
      <c r="V264" s="3"/>
      <c r="W264" s="3"/>
    </row>
    <row r="265" spans="1:23" ht="14">
      <c r="A265" s="3"/>
      <c r="B265" s="3"/>
      <c r="C265" s="3"/>
      <c r="D265" s="3"/>
      <c r="E265" s="3"/>
      <c r="F265" s="3"/>
      <c r="G265" s="3"/>
      <c r="H265" s="3"/>
      <c r="I265" s="3"/>
      <c r="J265" s="3"/>
      <c r="K265" s="3"/>
      <c r="L265" s="3"/>
      <c r="M265" s="3"/>
      <c r="N265" s="3"/>
      <c r="O265" s="3"/>
      <c r="P265" s="3"/>
      <c r="Q265" s="3"/>
      <c r="R265" s="3"/>
      <c r="S265" s="3"/>
      <c r="T265" s="3"/>
      <c r="U265" s="3"/>
      <c r="V265" s="3"/>
      <c r="W265" s="3"/>
    </row>
    <row r="266" spans="1:23" ht="14">
      <c r="A266" s="3"/>
      <c r="B266" s="3"/>
      <c r="C266" s="3"/>
      <c r="D266" s="3"/>
      <c r="E266" s="3"/>
      <c r="F266" s="3"/>
      <c r="G266" s="3"/>
      <c r="H266" s="3"/>
      <c r="I266" s="3"/>
      <c r="J266" s="3"/>
      <c r="K266" s="3"/>
      <c r="L266" s="3"/>
      <c r="M266" s="3"/>
      <c r="N266" s="3"/>
      <c r="O266" s="3"/>
      <c r="P266" s="3"/>
      <c r="Q266" s="3"/>
      <c r="R266" s="3"/>
      <c r="S266" s="3"/>
      <c r="T266" s="3"/>
      <c r="U266" s="3"/>
      <c r="V266" s="3"/>
      <c r="W266" s="3"/>
    </row>
    <row r="267" spans="1:23" ht="14">
      <c r="A267" s="3"/>
      <c r="B267" s="3"/>
      <c r="C267" s="3"/>
      <c r="D267" s="3"/>
      <c r="E267" s="3"/>
      <c r="F267" s="3"/>
      <c r="G267" s="3"/>
      <c r="H267" s="3"/>
      <c r="I267" s="3"/>
      <c r="J267" s="3"/>
      <c r="K267" s="3"/>
      <c r="L267" s="3"/>
      <c r="M267" s="3"/>
      <c r="N267" s="3"/>
      <c r="O267" s="3"/>
      <c r="P267" s="3"/>
      <c r="Q267" s="3"/>
      <c r="R267" s="3"/>
      <c r="S267" s="3"/>
      <c r="T267" s="3"/>
      <c r="U267" s="3"/>
      <c r="V267" s="3"/>
      <c r="W267" s="3"/>
    </row>
    <row r="268" spans="1:23" ht="14">
      <c r="A268" s="3"/>
      <c r="B268" s="3"/>
      <c r="C268" s="3"/>
      <c r="D268" s="3"/>
      <c r="E268" s="3"/>
      <c r="F268" s="3"/>
      <c r="G268" s="3"/>
      <c r="H268" s="3"/>
      <c r="I268" s="3"/>
      <c r="J268" s="3"/>
      <c r="K268" s="3"/>
      <c r="L268" s="3"/>
      <c r="M268" s="3"/>
      <c r="N268" s="3"/>
      <c r="O268" s="3"/>
      <c r="P268" s="3"/>
      <c r="Q268" s="3"/>
      <c r="R268" s="3"/>
      <c r="S268" s="3"/>
      <c r="T268" s="3"/>
      <c r="U268" s="3"/>
      <c r="V268" s="3"/>
      <c r="W268" s="3"/>
    </row>
    <row r="269" spans="1:23" ht="14">
      <c r="A269" s="3"/>
      <c r="B269" s="3"/>
      <c r="C269" s="3"/>
      <c r="D269" s="3"/>
      <c r="E269" s="3"/>
      <c r="F269" s="3"/>
      <c r="G269" s="3"/>
      <c r="H269" s="3"/>
      <c r="I269" s="3"/>
      <c r="J269" s="3"/>
      <c r="K269" s="3"/>
      <c r="L269" s="3"/>
      <c r="M269" s="3"/>
      <c r="N269" s="3"/>
      <c r="O269" s="3"/>
      <c r="P269" s="3"/>
      <c r="Q269" s="3"/>
      <c r="R269" s="3"/>
      <c r="S269" s="3"/>
      <c r="T269" s="3"/>
      <c r="U269" s="3"/>
      <c r="V269" s="3"/>
      <c r="W269" s="3"/>
    </row>
    <row r="270" spans="1:23" ht="14">
      <c r="A270" s="3"/>
      <c r="B270" s="3"/>
      <c r="C270" s="3"/>
      <c r="D270" s="3"/>
      <c r="E270" s="3"/>
      <c r="F270" s="3"/>
      <c r="G270" s="3"/>
      <c r="H270" s="3"/>
      <c r="I270" s="3"/>
      <c r="J270" s="3"/>
      <c r="K270" s="3"/>
      <c r="L270" s="3"/>
      <c r="M270" s="3"/>
      <c r="N270" s="3"/>
      <c r="O270" s="3"/>
      <c r="P270" s="3"/>
      <c r="Q270" s="3"/>
      <c r="R270" s="3"/>
      <c r="S270" s="3"/>
      <c r="T270" s="3"/>
      <c r="U270" s="3"/>
      <c r="V270" s="3"/>
      <c r="W270" s="3"/>
    </row>
    <row r="271" spans="1:23" ht="14">
      <c r="A271" s="3"/>
      <c r="B271" s="3"/>
      <c r="C271" s="3"/>
      <c r="D271" s="3"/>
      <c r="E271" s="3"/>
      <c r="F271" s="3"/>
      <c r="G271" s="3"/>
      <c r="H271" s="3"/>
      <c r="I271" s="3"/>
      <c r="J271" s="3"/>
      <c r="K271" s="3"/>
      <c r="L271" s="3"/>
      <c r="M271" s="3"/>
      <c r="N271" s="3"/>
      <c r="O271" s="3"/>
      <c r="P271" s="3"/>
      <c r="Q271" s="3"/>
      <c r="R271" s="3"/>
      <c r="S271" s="3"/>
      <c r="T271" s="3"/>
      <c r="U271" s="3"/>
      <c r="V271" s="3"/>
      <c r="W271" s="3"/>
    </row>
    <row r="272" spans="1:23" ht="14">
      <c r="A272" s="3"/>
      <c r="B272" s="3"/>
      <c r="C272" s="3"/>
      <c r="D272" s="3"/>
      <c r="E272" s="3"/>
      <c r="F272" s="3"/>
      <c r="G272" s="3"/>
      <c r="H272" s="3"/>
      <c r="I272" s="3"/>
      <c r="J272" s="3"/>
      <c r="K272" s="3"/>
      <c r="L272" s="3"/>
      <c r="M272" s="3"/>
      <c r="N272" s="3"/>
      <c r="O272" s="3"/>
      <c r="P272" s="3"/>
      <c r="Q272" s="3"/>
      <c r="R272" s="3"/>
      <c r="S272" s="3"/>
      <c r="T272" s="3"/>
      <c r="U272" s="3"/>
      <c r="V272" s="3"/>
      <c r="W272" s="3"/>
    </row>
    <row r="273" spans="1:23" ht="14">
      <c r="A273" s="3"/>
      <c r="B273" s="3"/>
      <c r="C273" s="3"/>
      <c r="D273" s="3"/>
      <c r="E273" s="3"/>
      <c r="F273" s="3"/>
      <c r="G273" s="3"/>
      <c r="H273" s="3"/>
      <c r="I273" s="3"/>
      <c r="J273" s="3"/>
      <c r="K273" s="3"/>
      <c r="L273" s="3"/>
      <c r="M273" s="3"/>
      <c r="N273" s="3"/>
      <c r="O273" s="3"/>
      <c r="P273" s="3"/>
      <c r="Q273" s="3"/>
      <c r="R273" s="3"/>
      <c r="S273" s="3"/>
      <c r="T273" s="3"/>
      <c r="U273" s="3"/>
      <c r="V273" s="3"/>
      <c r="W273" s="3"/>
    </row>
    <row r="274" spans="1:23" ht="14">
      <c r="A274" s="3"/>
      <c r="B274" s="3"/>
      <c r="C274" s="3"/>
      <c r="D274" s="3"/>
      <c r="E274" s="3"/>
      <c r="F274" s="3"/>
      <c r="G274" s="3"/>
      <c r="H274" s="3"/>
      <c r="I274" s="3"/>
      <c r="J274" s="3"/>
      <c r="K274" s="3"/>
      <c r="L274" s="3"/>
      <c r="M274" s="3"/>
      <c r="N274" s="3"/>
      <c r="O274" s="3"/>
      <c r="P274" s="3"/>
      <c r="Q274" s="3"/>
      <c r="R274" s="3"/>
      <c r="S274" s="3"/>
      <c r="T274" s="3"/>
      <c r="U274" s="3"/>
      <c r="V274" s="3"/>
      <c r="W274" s="3"/>
    </row>
    <row r="275" spans="1:23" ht="14">
      <c r="A275" s="3"/>
      <c r="B275" s="3"/>
      <c r="C275" s="3"/>
      <c r="D275" s="3"/>
      <c r="E275" s="3"/>
      <c r="F275" s="3"/>
      <c r="G275" s="3"/>
      <c r="H275" s="3"/>
      <c r="I275" s="3"/>
      <c r="J275" s="3"/>
      <c r="K275" s="3"/>
      <c r="L275" s="3"/>
      <c r="M275" s="3"/>
      <c r="N275" s="3"/>
      <c r="O275" s="3"/>
      <c r="P275" s="3"/>
      <c r="Q275" s="3"/>
      <c r="R275" s="3"/>
      <c r="S275" s="3"/>
      <c r="T275" s="3"/>
      <c r="U275" s="3"/>
      <c r="V275" s="3"/>
      <c r="W275" s="3"/>
    </row>
    <row r="276" spans="1:23" ht="14">
      <c r="A276" s="3"/>
      <c r="B276" s="3"/>
      <c r="C276" s="3"/>
      <c r="D276" s="3"/>
      <c r="E276" s="3"/>
      <c r="F276" s="3"/>
      <c r="G276" s="3"/>
      <c r="H276" s="3"/>
      <c r="I276" s="3"/>
      <c r="J276" s="3"/>
      <c r="K276" s="3"/>
      <c r="L276" s="3"/>
      <c r="M276" s="3"/>
      <c r="N276" s="3"/>
      <c r="O276" s="3"/>
      <c r="P276" s="3"/>
      <c r="Q276" s="3"/>
      <c r="R276" s="3"/>
      <c r="S276" s="3"/>
      <c r="T276" s="3"/>
      <c r="U276" s="3"/>
      <c r="V276" s="3"/>
      <c r="W276" s="3"/>
    </row>
    <row r="277" spans="1:23" ht="14">
      <c r="A277" s="3"/>
      <c r="B277" s="3"/>
      <c r="C277" s="3"/>
      <c r="D277" s="3"/>
      <c r="E277" s="3"/>
      <c r="F277" s="3"/>
      <c r="G277" s="3"/>
      <c r="H277" s="3"/>
      <c r="I277" s="3"/>
      <c r="J277" s="3"/>
      <c r="K277" s="3"/>
      <c r="L277" s="3"/>
      <c r="M277" s="3"/>
      <c r="N277" s="3"/>
      <c r="O277" s="3"/>
      <c r="P277" s="3"/>
      <c r="Q277" s="3"/>
      <c r="R277" s="3"/>
      <c r="S277" s="3"/>
      <c r="T277" s="3"/>
      <c r="U277" s="3"/>
      <c r="V277" s="3"/>
      <c r="W277" s="3"/>
    </row>
    <row r="278" spans="1:23" ht="14">
      <c r="A278" s="3"/>
      <c r="B278" s="3"/>
      <c r="C278" s="3"/>
      <c r="D278" s="3"/>
      <c r="E278" s="3"/>
      <c r="F278" s="3"/>
      <c r="G278" s="3"/>
      <c r="H278" s="3"/>
      <c r="I278" s="3"/>
      <c r="J278" s="3"/>
      <c r="K278" s="3"/>
      <c r="L278" s="3"/>
      <c r="M278" s="3"/>
      <c r="N278" s="3"/>
      <c r="O278" s="3"/>
      <c r="P278" s="3"/>
      <c r="Q278" s="3"/>
      <c r="R278" s="3"/>
      <c r="S278" s="3"/>
      <c r="T278" s="3"/>
      <c r="U278" s="3"/>
      <c r="V278" s="3"/>
      <c r="W278" s="3"/>
    </row>
    <row r="279" spans="1:23" ht="14">
      <c r="A279" s="3"/>
      <c r="B279" s="3"/>
      <c r="C279" s="3"/>
      <c r="D279" s="3"/>
      <c r="E279" s="3"/>
      <c r="F279" s="3"/>
      <c r="G279" s="3"/>
      <c r="H279" s="3"/>
      <c r="I279" s="3"/>
      <c r="J279" s="3"/>
      <c r="K279" s="3"/>
      <c r="L279" s="3"/>
      <c r="M279" s="3"/>
      <c r="N279" s="3"/>
      <c r="O279" s="3"/>
      <c r="P279" s="3"/>
      <c r="Q279" s="3"/>
      <c r="R279" s="3"/>
      <c r="S279" s="3"/>
      <c r="T279" s="3"/>
      <c r="U279" s="3"/>
      <c r="V279" s="3"/>
      <c r="W279" s="3"/>
    </row>
    <row r="280" spans="1:23" ht="14">
      <c r="A280" s="3"/>
      <c r="B280" s="3"/>
      <c r="C280" s="3"/>
      <c r="D280" s="3"/>
      <c r="E280" s="3"/>
      <c r="F280" s="3"/>
      <c r="G280" s="3"/>
      <c r="H280" s="3"/>
      <c r="I280" s="3"/>
      <c r="J280" s="3"/>
      <c r="K280" s="3"/>
      <c r="L280" s="3"/>
      <c r="M280" s="3"/>
      <c r="N280" s="3"/>
      <c r="O280" s="3"/>
      <c r="P280" s="3"/>
      <c r="Q280" s="3"/>
      <c r="R280" s="3"/>
      <c r="S280" s="3"/>
      <c r="T280" s="3"/>
      <c r="U280" s="3"/>
      <c r="V280" s="3"/>
      <c r="W280" s="3"/>
    </row>
    <row r="281" spans="1:23" ht="14">
      <c r="A281" s="3"/>
      <c r="B281" s="3"/>
      <c r="C281" s="3"/>
      <c r="D281" s="3"/>
      <c r="E281" s="3"/>
      <c r="F281" s="3"/>
      <c r="G281" s="3"/>
      <c r="H281" s="3"/>
      <c r="I281" s="3"/>
      <c r="J281" s="3"/>
      <c r="K281" s="3"/>
      <c r="L281" s="3"/>
      <c r="M281" s="3"/>
      <c r="N281" s="3"/>
      <c r="O281" s="3"/>
      <c r="P281" s="3"/>
      <c r="Q281" s="3"/>
      <c r="R281" s="3"/>
      <c r="S281" s="3"/>
      <c r="T281" s="3"/>
      <c r="U281" s="3"/>
      <c r="V281" s="3"/>
      <c r="W281" s="3"/>
    </row>
    <row r="282" spans="1:23" ht="14">
      <c r="A282" s="3"/>
      <c r="B282" s="3"/>
      <c r="C282" s="3"/>
      <c r="D282" s="3"/>
      <c r="E282" s="3"/>
      <c r="F282" s="3"/>
      <c r="G282" s="3"/>
      <c r="H282" s="3"/>
      <c r="I282" s="3"/>
      <c r="J282" s="3"/>
      <c r="K282" s="3"/>
      <c r="L282" s="3"/>
      <c r="M282" s="3"/>
      <c r="N282" s="3"/>
      <c r="O282" s="3"/>
      <c r="P282" s="3"/>
      <c r="Q282" s="3"/>
      <c r="R282" s="3"/>
      <c r="S282" s="3"/>
      <c r="T282" s="3"/>
      <c r="U282" s="3"/>
      <c r="V282" s="3"/>
      <c r="W282" s="3"/>
    </row>
    <row r="283" spans="1:23" ht="14">
      <c r="A283" s="3"/>
      <c r="B283" s="3"/>
      <c r="C283" s="3"/>
      <c r="D283" s="3"/>
      <c r="E283" s="3"/>
      <c r="F283" s="3"/>
      <c r="G283" s="3"/>
      <c r="H283" s="3"/>
      <c r="I283" s="3"/>
      <c r="J283" s="3"/>
      <c r="K283" s="3"/>
      <c r="L283" s="3"/>
      <c r="M283" s="3"/>
      <c r="N283" s="3"/>
      <c r="O283" s="3"/>
      <c r="P283" s="3"/>
      <c r="Q283" s="3"/>
      <c r="R283" s="3"/>
      <c r="S283" s="3"/>
      <c r="T283" s="3"/>
      <c r="U283" s="3"/>
      <c r="V283" s="3"/>
      <c r="W283" s="3"/>
    </row>
    <row r="284" spans="1:23" ht="14">
      <c r="A284" s="3"/>
      <c r="B284" s="3"/>
      <c r="C284" s="3"/>
      <c r="D284" s="3"/>
      <c r="E284" s="3"/>
      <c r="F284" s="3"/>
      <c r="G284" s="3"/>
      <c r="H284" s="3"/>
      <c r="I284" s="3"/>
      <c r="J284" s="3"/>
      <c r="K284" s="3"/>
      <c r="L284" s="3"/>
      <c r="M284" s="3"/>
      <c r="N284" s="3"/>
      <c r="O284" s="3"/>
      <c r="P284" s="3"/>
      <c r="Q284" s="3"/>
      <c r="R284" s="3"/>
      <c r="S284" s="3"/>
      <c r="T284" s="3"/>
      <c r="U284" s="3"/>
      <c r="V284" s="3"/>
      <c r="W284" s="3"/>
    </row>
    <row r="285" spans="1:23" ht="14">
      <c r="A285" s="3"/>
      <c r="B285" s="3"/>
      <c r="C285" s="3"/>
      <c r="D285" s="3"/>
      <c r="E285" s="3"/>
      <c r="F285" s="3"/>
      <c r="G285" s="3"/>
      <c r="H285" s="3"/>
      <c r="I285" s="3"/>
      <c r="J285" s="3"/>
      <c r="K285" s="3"/>
      <c r="L285" s="3"/>
      <c r="M285" s="3"/>
      <c r="N285" s="3"/>
      <c r="O285" s="3"/>
      <c r="P285" s="3"/>
      <c r="Q285" s="3"/>
      <c r="R285" s="3"/>
      <c r="S285" s="3"/>
      <c r="T285" s="3"/>
      <c r="U285" s="3"/>
      <c r="V285" s="3"/>
      <c r="W285" s="3"/>
    </row>
    <row r="286" spans="1:23" ht="14">
      <c r="A286" s="3"/>
      <c r="B286" s="3"/>
      <c r="C286" s="3"/>
      <c r="D286" s="3"/>
      <c r="E286" s="3"/>
      <c r="F286" s="3"/>
      <c r="G286" s="3"/>
      <c r="H286" s="3"/>
      <c r="I286" s="3"/>
      <c r="J286" s="3"/>
      <c r="K286" s="3"/>
      <c r="L286" s="3"/>
      <c r="M286" s="3"/>
      <c r="N286" s="3"/>
      <c r="O286" s="3"/>
      <c r="P286" s="3"/>
      <c r="Q286" s="3"/>
      <c r="R286" s="3"/>
      <c r="S286" s="3"/>
      <c r="T286" s="3"/>
      <c r="U286" s="3"/>
      <c r="V286" s="3"/>
      <c r="W286" s="3"/>
    </row>
    <row r="287" spans="1:23" ht="14">
      <c r="A287" s="3"/>
      <c r="B287" s="3"/>
      <c r="C287" s="3"/>
      <c r="D287" s="3"/>
      <c r="E287" s="3"/>
      <c r="F287" s="3"/>
      <c r="G287" s="3"/>
      <c r="H287" s="3"/>
      <c r="I287" s="3"/>
      <c r="J287" s="3"/>
      <c r="K287" s="3"/>
      <c r="L287" s="3"/>
      <c r="M287" s="3"/>
      <c r="N287" s="3"/>
      <c r="O287" s="3"/>
      <c r="P287" s="3"/>
      <c r="Q287" s="3"/>
      <c r="R287" s="3"/>
      <c r="S287" s="3"/>
      <c r="T287" s="3"/>
      <c r="U287" s="3"/>
      <c r="V287" s="3"/>
      <c r="W287" s="3"/>
    </row>
    <row r="288" spans="1:23" ht="14">
      <c r="A288" s="3"/>
      <c r="B288" s="3"/>
      <c r="C288" s="3"/>
      <c r="D288" s="3"/>
      <c r="E288" s="3"/>
      <c r="F288" s="3"/>
      <c r="G288" s="3"/>
      <c r="H288" s="3"/>
      <c r="I288" s="3"/>
      <c r="J288" s="3"/>
      <c r="K288" s="3"/>
      <c r="L288" s="3"/>
      <c r="M288" s="3"/>
      <c r="N288" s="3"/>
      <c r="O288" s="3"/>
      <c r="P288" s="3"/>
      <c r="Q288" s="3"/>
      <c r="R288" s="3"/>
      <c r="S288" s="3"/>
      <c r="T288" s="3"/>
      <c r="U288" s="3"/>
      <c r="V288" s="3"/>
      <c r="W288" s="3"/>
    </row>
    <row r="289" spans="1:23" ht="14">
      <c r="A289" s="3"/>
      <c r="B289" s="3"/>
      <c r="C289" s="3"/>
      <c r="D289" s="3"/>
      <c r="E289" s="3"/>
      <c r="F289" s="3"/>
      <c r="G289" s="3"/>
      <c r="H289" s="3"/>
      <c r="I289" s="3"/>
      <c r="J289" s="3"/>
      <c r="K289" s="3"/>
      <c r="L289" s="3"/>
      <c r="M289" s="3"/>
      <c r="N289" s="3"/>
      <c r="O289" s="3"/>
      <c r="P289" s="3"/>
      <c r="Q289" s="3"/>
      <c r="R289" s="3"/>
      <c r="S289" s="3"/>
      <c r="T289" s="3"/>
      <c r="U289" s="3"/>
      <c r="V289" s="3"/>
      <c r="W289" s="3"/>
    </row>
    <row r="290" spans="1:23" ht="14">
      <c r="A290" s="3"/>
      <c r="B290" s="3"/>
      <c r="C290" s="3"/>
      <c r="D290" s="3"/>
      <c r="E290" s="3"/>
      <c r="F290" s="3"/>
      <c r="G290" s="3"/>
      <c r="H290" s="3"/>
      <c r="I290" s="3"/>
      <c r="J290" s="3"/>
      <c r="K290" s="3"/>
      <c r="L290" s="3"/>
      <c r="M290" s="3"/>
      <c r="N290" s="3"/>
      <c r="O290" s="3"/>
      <c r="P290" s="3"/>
      <c r="Q290" s="3"/>
      <c r="R290" s="3"/>
      <c r="S290" s="3"/>
      <c r="T290" s="3"/>
      <c r="U290" s="3"/>
      <c r="V290" s="3"/>
      <c r="W290" s="3"/>
    </row>
    <row r="291" spans="1:23" ht="14">
      <c r="A291" s="3"/>
      <c r="B291" s="3"/>
      <c r="C291" s="3"/>
      <c r="D291" s="3"/>
      <c r="E291" s="3"/>
      <c r="F291" s="3"/>
      <c r="G291" s="3"/>
      <c r="H291" s="3"/>
      <c r="I291" s="3"/>
      <c r="J291" s="3"/>
      <c r="K291" s="3"/>
      <c r="L291" s="3"/>
      <c r="M291" s="3"/>
      <c r="N291" s="3"/>
      <c r="O291" s="3"/>
      <c r="P291" s="3"/>
      <c r="Q291" s="3"/>
      <c r="R291" s="3"/>
      <c r="S291" s="3"/>
      <c r="T291" s="3"/>
      <c r="U291" s="3"/>
      <c r="V291" s="3"/>
      <c r="W291" s="3"/>
    </row>
    <row r="292" spans="1:23" ht="14">
      <c r="A292" s="3"/>
      <c r="B292" s="3"/>
      <c r="C292" s="3"/>
      <c r="D292" s="3"/>
      <c r="E292" s="3"/>
      <c r="F292" s="3"/>
      <c r="G292" s="3"/>
      <c r="H292" s="3"/>
      <c r="I292" s="3"/>
      <c r="J292" s="3"/>
      <c r="K292" s="3"/>
      <c r="L292" s="3"/>
      <c r="M292" s="3"/>
      <c r="N292" s="3"/>
      <c r="O292" s="3"/>
      <c r="P292" s="3"/>
      <c r="Q292" s="3"/>
      <c r="R292" s="3"/>
      <c r="S292" s="3"/>
      <c r="T292" s="3"/>
      <c r="U292" s="3"/>
      <c r="V292" s="3"/>
      <c r="W292" s="3"/>
    </row>
    <row r="293" spans="1:23" ht="14">
      <c r="A293" s="3"/>
      <c r="B293" s="3"/>
      <c r="C293" s="3"/>
      <c r="D293" s="3"/>
      <c r="E293" s="3"/>
      <c r="F293" s="3"/>
      <c r="G293" s="3"/>
      <c r="H293" s="3"/>
      <c r="I293" s="3"/>
      <c r="J293" s="3"/>
      <c r="K293" s="3"/>
      <c r="L293" s="3"/>
      <c r="M293" s="3"/>
      <c r="N293" s="3"/>
      <c r="O293" s="3"/>
      <c r="P293" s="3"/>
      <c r="Q293" s="3"/>
      <c r="R293" s="3"/>
      <c r="S293" s="3"/>
      <c r="T293" s="3"/>
      <c r="U293" s="3"/>
      <c r="V293" s="3"/>
      <c r="W293" s="3"/>
    </row>
    <row r="294" spans="1:23" ht="14">
      <c r="A294" s="3"/>
      <c r="B294" s="3"/>
      <c r="C294" s="3"/>
      <c r="D294" s="3"/>
      <c r="E294" s="3"/>
      <c r="F294" s="3"/>
      <c r="G294" s="3"/>
      <c r="H294" s="3"/>
      <c r="I294" s="3"/>
      <c r="J294" s="3"/>
      <c r="K294" s="3"/>
      <c r="L294" s="3"/>
      <c r="M294" s="3"/>
      <c r="N294" s="3"/>
      <c r="O294" s="3"/>
      <c r="P294" s="3"/>
      <c r="Q294" s="3"/>
      <c r="R294" s="3"/>
      <c r="S294" s="3"/>
      <c r="T294" s="3"/>
      <c r="U294" s="3"/>
      <c r="V294" s="3"/>
      <c r="W294" s="3"/>
    </row>
    <row r="295" spans="1:23" ht="14">
      <c r="A295" s="3"/>
      <c r="B295" s="3"/>
      <c r="C295" s="3"/>
      <c r="D295" s="3"/>
      <c r="E295" s="3"/>
      <c r="F295" s="3"/>
      <c r="G295" s="3"/>
      <c r="H295" s="3"/>
      <c r="I295" s="3"/>
      <c r="J295" s="3"/>
      <c r="K295" s="3"/>
      <c r="L295" s="3"/>
      <c r="M295" s="3"/>
      <c r="N295" s="3"/>
      <c r="O295" s="3"/>
      <c r="P295" s="3"/>
      <c r="Q295" s="3"/>
      <c r="R295" s="3"/>
      <c r="S295" s="3"/>
      <c r="T295" s="3"/>
      <c r="U295" s="3"/>
      <c r="V295" s="3"/>
      <c r="W295" s="3"/>
    </row>
    <row r="296" spans="1:23" ht="14">
      <c r="A296" s="3"/>
      <c r="B296" s="3"/>
      <c r="C296" s="3"/>
      <c r="D296" s="3"/>
      <c r="E296" s="3"/>
      <c r="F296" s="3"/>
      <c r="G296" s="3"/>
      <c r="H296" s="3"/>
      <c r="I296" s="3"/>
      <c r="J296" s="3"/>
      <c r="K296" s="3"/>
      <c r="L296" s="3"/>
      <c r="M296" s="3"/>
      <c r="N296" s="3"/>
      <c r="O296" s="3"/>
      <c r="P296" s="3"/>
      <c r="Q296" s="3"/>
      <c r="R296" s="3"/>
      <c r="S296" s="3"/>
      <c r="T296" s="3"/>
      <c r="U296" s="3"/>
      <c r="V296" s="3"/>
      <c r="W296" s="3"/>
    </row>
    <row r="297" spans="1:23" ht="14">
      <c r="A297" s="3"/>
      <c r="B297" s="3"/>
      <c r="C297" s="3"/>
      <c r="D297" s="3"/>
      <c r="E297" s="3"/>
      <c r="F297" s="3"/>
      <c r="G297" s="3"/>
      <c r="H297" s="3"/>
      <c r="I297" s="3"/>
      <c r="J297" s="3"/>
      <c r="K297" s="3"/>
      <c r="L297" s="3"/>
      <c r="M297" s="3"/>
      <c r="N297" s="3"/>
      <c r="O297" s="3"/>
      <c r="P297" s="3"/>
      <c r="Q297" s="3"/>
      <c r="R297" s="3"/>
      <c r="S297" s="3"/>
      <c r="T297" s="3"/>
      <c r="U297" s="3"/>
      <c r="V297" s="3"/>
      <c r="W297" s="3"/>
    </row>
    <row r="298" spans="1:23" ht="14">
      <c r="A298" s="3"/>
      <c r="B298" s="3"/>
      <c r="C298" s="3"/>
      <c r="D298" s="3"/>
      <c r="E298" s="3"/>
      <c r="F298" s="3"/>
      <c r="G298" s="3"/>
      <c r="H298" s="3"/>
      <c r="I298" s="3"/>
      <c r="J298" s="3"/>
      <c r="K298" s="3"/>
      <c r="L298" s="3"/>
      <c r="M298" s="3"/>
      <c r="N298" s="3"/>
      <c r="O298" s="3"/>
      <c r="P298" s="3"/>
      <c r="Q298" s="3"/>
      <c r="R298" s="3"/>
      <c r="S298" s="3"/>
      <c r="T298" s="3"/>
      <c r="U298" s="3"/>
      <c r="V298" s="3"/>
      <c r="W298" s="3"/>
    </row>
    <row r="299" spans="1:23" ht="14">
      <c r="A299" s="3"/>
      <c r="B299" s="3"/>
      <c r="C299" s="3"/>
      <c r="D299" s="3"/>
      <c r="E299" s="3"/>
      <c r="F299" s="3"/>
      <c r="G299" s="3"/>
      <c r="H299" s="3"/>
      <c r="I299" s="3"/>
      <c r="J299" s="3"/>
      <c r="K299" s="3"/>
      <c r="L299" s="3"/>
      <c r="M299" s="3"/>
      <c r="N299" s="3"/>
      <c r="O299" s="3"/>
      <c r="P299" s="3"/>
      <c r="Q299" s="3"/>
      <c r="R299" s="3"/>
      <c r="S299" s="3"/>
      <c r="T299" s="3"/>
      <c r="U299" s="3"/>
      <c r="V299" s="3"/>
      <c r="W299" s="3"/>
    </row>
    <row r="300" spans="1:23" ht="14">
      <c r="A300" s="3"/>
      <c r="B300" s="3"/>
      <c r="C300" s="3"/>
      <c r="D300" s="3"/>
      <c r="E300" s="3"/>
      <c r="F300" s="3"/>
      <c r="G300" s="3"/>
      <c r="H300" s="3"/>
      <c r="I300" s="3"/>
      <c r="J300" s="3"/>
      <c r="K300" s="3"/>
      <c r="L300" s="3"/>
      <c r="M300" s="3"/>
      <c r="N300" s="3"/>
      <c r="O300" s="3"/>
      <c r="P300" s="3"/>
      <c r="Q300" s="3"/>
      <c r="R300" s="3"/>
      <c r="S300" s="3"/>
      <c r="T300" s="3"/>
      <c r="U300" s="3"/>
      <c r="V300" s="3"/>
      <c r="W300" s="3"/>
    </row>
    <row r="301" spans="1:23" ht="14">
      <c r="A301" s="3"/>
      <c r="B301" s="3"/>
      <c r="C301" s="3"/>
      <c r="D301" s="3"/>
      <c r="E301" s="3"/>
      <c r="F301" s="3"/>
      <c r="G301" s="3"/>
      <c r="H301" s="3"/>
      <c r="I301" s="3"/>
      <c r="J301" s="3"/>
      <c r="K301" s="3"/>
      <c r="L301" s="3"/>
      <c r="M301" s="3"/>
      <c r="N301" s="3"/>
      <c r="O301" s="3"/>
      <c r="P301" s="3"/>
      <c r="Q301" s="3"/>
      <c r="R301" s="3"/>
      <c r="S301" s="3"/>
      <c r="T301" s="3"/>
      <c r="U301" s="3"/>
      <c r="V301" s="3"/>
      <c r="W301" s="3"/>
    </row>
    <row r="302" spans="1:23" ht="14">
      <c r="A302" s="3"/>
      <c r="B302" s="3"/>
      <c r="C302" s="3"/>
      <c r="D302" s="3"/>
      <c r="E302" s="3"/>
      <c r="F302" s="3"/>
      <c r="G302" s="3"/>
      <c r="H302" s="3"/>
      <c r="I302" s="3"/>
      <c r="J302" s="3"/>
      <c r="K302" s="3"/>
      <c r="L302" s="3"/>
      <c r="M302" s="3"/>
      <c r="N302" s="3"/>
      <c r="O302" s="3"/>
      <c r="P302" s="3"/>
      <c r="Q302" s="3"/>
      <c r="R302" s="3"/>
      <c r="S302" s="3"/>
      <c r="T302" s="3"/>
      <c r="U302" s="3"/>
      <c r="V302" s="3"/>
      <c r="W302" s="3"/>
    </row>
    <row r="303" spans="1:23" ht="14">
      <c r="A303" s="3"/>
      <c r="B303" s="3"/>
      <c r="C303" s="3"/>
      <c r="D303" s="3"/>
      <c r="E303" s="3"/>
      <c r="F303" s="3"/>
      <c r="G303" s="3"/>
      <c r="H303" s="3"/>
      <c r="I303" s="3"/>
      <c r="J303" s="3"/>
      <c r="K303" s="3"/>
      <c r="L303" s="3"/>
      <c r="M303" s="3"/>
      <c r="N303" s="3"/>
      <c r="O303" s="3"/>
      <c r="P303" s="3"/>
      <c r="Q303" s="3"/>
      <c r="R303" s="3"/>
      <c r="S303" s="3"/>
      <c r="T303" s="3"/>
      <c r="U303" s="3"/>
      <c r="V303" s="3"/>
      <c r="W303" s="3"/>
    </row>
    <row r="304" spans="1:23" ht="14">
      <c r="A304" s="3"/>
      <c r="B304" s="3"/>
      <c r="C304" s="3"/>
      <c r="D304" s="3"/>
      <c r="E304" s="3"/>
      <c r="F304" s="3"/>
      <c r="G304" s="3"/>
      <c r="H304" s="3"/>
      <c r="I304" s="3"/>
      <c r="J304" s="3"/>
      <c r="K304" s="3"/>
      <c r="L304" s="3"/>
      <c r="M304" s="3"/>
      <c r="N304" s="3"/>
      <c r="O304" s="3"/>
      <c r="P304" s="3"/>
      <c r="Q304" s="3"/>
      <c r="R304" s="3"/>
      <c r="S304" s="3"/>
      <c r="T304" s="3"/>
      <c r="U304" s="3"/>
      <c r="V304" s="3"/>
      <c r="W304" s="3"/>
    </row>
    <row r="305" spans="1:23" ht="14">
      <c r="A305" s="3"/>
      <c r="B305" s="3"/>
      <c r="C305" s="3"/>
      <c r="D305" s="3"/>
      <c r="E305" s="3"/>
      <c r="F305" s="3"/>
      <c r="G305" s="3"/>
      <c r="H305" s="3"/>
      <c r="I305" s="3"/>
      <c r="J305" s="3"/>
      <c r="K305" s="3"/>
      <c r="L305" s="3"/>
      <c r="M305" s="3"/>
      <c r="N305" s="3"/>
      <c r="O305" s="3"/>
      <c r="P305" s="3"/>
      <c r="Q305" s="3"/>
      <c r="R305" s="3"/>
      <c r="S305" s="3"/>
      <c r="T305" s="3"/>
      <c r="U305" s="3"/>
      <c r="V305" s="3"/>
      <c r="W305" s="3"/>
    </row>
    <row r="306" spans="1:23" ht="14">
      <c r="A306" s="3"/>
      <c r="B306" s="3"/>
      <c r="C306" s="3"/>
      <c r="D306" s="3"/>
      <c r="E306" s="3"/>
      <c r="F306" s="3"/>
      <c r="G306" s="3"/>
      <c r="H306" s="3"/>
      <c r="I306" s="3"/>
      <c r="J306" s="3"/>
      <c r="K306" s="3"/>
      <c r="L306" s="3"/>
      <c r="M306" s="3"/>
      <c r="N306" s="3"/>
      <c r="O306" s="3"/>
      <c r="P306" s="3"/>
      <c r="Q306" s="3"/>
      <c r="R306" s="3"/>
      <c r="S306" s="3"/>
      <c r="T306" s="3"/>
      <c r="U306" s="3"/>
      <c r="V306" s="3"/>
      <c r="W306" s="3"/>
    </row>
    <row r="307" spans="1:23" ht="14">
      <c r="A307" s="3"/>
      <c r="B307" s="3"/>
      <c r="C307" s="3"/>
      <c r="D307" s="3"/>
      <c r="E307" s="3"/>
      <c r="F307" s="3"/>
      <c r="G307" s="3"/>
      <c r="H307" s="3"/>
      <c r="I307" s="3"/>
      <c r="J307" s="3"/>
      <c r="K307" s="3"/>
      <c r="L307" s="3"/>
      <c r="M307" s="3"/>
      <c r="N307" s="3"/>
      <c r="O307" s="3"/>
      <c r="P307" s="3"/>
      <c r="Q307" s="3"/>
      <c r="R307" s="3"/>
      <c r="S307" s="3"/>
      <c r="T307" s="3"/>
      <c r="U307" s="3"/>
      <c r="V307" s="3"/>
      <c r="W307" s="3"/>
    </row>
    <row r="308" spans="1:23" ht="14">
      <c r="A308" s="3"/>
      <c r="B308" s="3"/>
      <c r="C308" s="3"/>
      <c r="D308" s="3"/>
      <c r="E308" s="3"/>
      <c r="F308" s="3"/>
      <c r="G308" s="3"/>
      <c r="H308" s="3"/>
      <c r="I308" s="3"/>
      <c r="J308" s="3"/>
      <c r="K308" s="3"/>
      <c r="L308" s="3"/>
      <c r="M308" s="3"/>
      <c r="N308" s="3"/>
      <c r="O308" s="3"/>
      <c r="P308" s="3"/>
      <c r="Q308" s="3"/>
      <c r="R308" s="3"/>
      <c r="S308" s="3"/>
      <c r="T308" s="3"/>
      <c r="U308" s="3"/>
      <c r="V308" s="3"/>
      <c r="W308" s="3"/>
    </row>
    <row r="309" spans="1:23" ht="14">
      <c r="A309" s="3"/>
      <c r="B309" s="3"/>
      <c r="C309" s="3"/>
      <c r="D309" s="3"/>
      <c r="E309" s="3"/>
      <c r="F309" s="3"/>
      <c r="G309" s="3"/>
      <c r="H309" s="3"/>
      <c r="I309" s="3"/>
      <c r="J309" s="3"/>
      <c r="K309" s="3"/>
      <c r="L309" s="3"/>
      <c r="M309" s="3"/>
      <c r="N309" s="3"/>
      <c r="O309" s="3"/>
      <c r="P309" s="3"/>
      <c r="Q309" s="3"/>
      <c r="R309" s="3"/>
      <c r="S309" s="3"/>
      <c r="T309" s="3"/>
      <c r="U309" s="3"/>
      <c r="V309" s="3"/>
      <c r="W309" s="3"/>
    </row>
    <row r="310" spans="1:23" ht="14">
      <c r="A310" s="3"/>
      <c r="B310" s="3"/>
      <c r="C310" s="3"/>
      <c r="D310" s="3"/>
      <c r="E310" s="3"/>
      <c r="F310" s="3"/>
      <c r="G310" s="3"/>
      <c r="H310" s="3"/>
      <c r="I310" s="3"/>
      <c r="J310" s="3"/>
      <c r="K310" s="3"/>
      <c r="L310" s="3"/>
      <c r="M310" s="3"/>
      <c r="N310" s="3"/>
      <c r="O310" s="3"/>
      <c r="P310" s="3"/>
      <c r="Q310" s="3"/>
      <c r="R310" s="3"/>
      <c r="S310" s="3"/>
      <c r="T310" s="3"/>
      <c r="U310" s="3"/>
      <c r="V310" s="3"/>
      <c r="W310" s="3"/>
    </row>
    <row r="311" spans="1:23" ht="14">
      <c r="A311" s="3"/>
      <c r="B311" s="3"/>
      <c r="C311" s="3"/>
      <c r="D311" s="3"/>
      <c r="E311" s="3"/>
      <c r="F311" s="3"/>
      <c r="G311" s="3"/>
      <c r="H311" s="3"/>
      <c r="I311" s="3"/>
      <c r="J311" s="3"/>
      <c r="K311" s="3"/>
      <c r="L311" s="3"/>
      <c r="M311" s="3"/>
      <c r="N311" s="3"/>
      <c r="O311" s="3"/>
      <c r="P311" s="3"/>
      <c r="Q311" s="3"/>
      <c r="R311" s="3"/>
      <c r="S311" s="3"/>
      <c r="T311" s="3"/>
      <c r="U311" s="3"/>
      <c r="V311" s="3"/>
      <c r="W311" s="3"/>
    </row>
    <row r="312" spans="1:23" ht="14">
      <c r="A312" s="3"/>
      <c r="B312" s="3"/>
      <c r="C312" s="3"/>
      <c r="D312" s="3"/>
      <c r="E312" s="3"/>
      <c r="F312" s="3"/>
      <c r="G312" s="3"/>
      <c r="H312" s="3"/>
      <c r="I312" s="3"/>
      <c r="J312" s="3"/>
      <c r="K312" s="3"/>
      <c r="L312" s="3"/>
      <c r="M312" s="3"/>
      <c r="N312" s="3"/>
      <c r="O312" s="3"/>
      <c r="P312" s="3"/>
      <c r="Q312" s="3"/>
      <c r="R312" s="3"/>
      <c r="S312" s="3"/>
      <c r="T312" s="3"/>
      <c r="U312" s="3"/>
      <c r="V312" s="3"/>
      <c r="W312" s="3"/>
    </row>
    <row r="313" spans="1:23" ht="14">
      <c r="A313" s="3"/>
      <c r="B313" s="3"/>
      <c r="C313" s="3"/>
      <c r="D313" s="3"/>
      <c r="E313" s="3"/>
      <c r="F313" s="3"/>
      <c r="G313" s="3"/>
      <c r="H313" s="3"/>
      <c r="I313" s="3"/>
      <c r="J313" s="3"/>
      <c r="K313" s="3"/>
      <c r="L313" s="3"/>
      <c r="M313" s="3"/>
      <c r="N313" s="3"/>
      <c r="O313" s="3"/>
      <c r="P313" s="3"/>
      <c r="Q313" s="3"/>
      <c r="R313" s="3"/>
      <c r="S313" s="3"/>
      <c r="T313" s="3"/>
      <c r="U313" s="3"/>
      <c r="V313" s="3"/>
      <c r="W313" s="3"/>
    </row>
    <row r="314" spans="1:23" ht="14">
      <c r="A314" s="3"/>
      <c r="B314" s="3"/>
      <c r="C314" s="3"/>
      <c r="D314" s="3"/>
      <c r="E314" s="3"/>
      <c r="F314" s="3"/>
      <c r="G314" s="3"/>
      <c r="H314" s="3"/>
      <c r="I314" s="3"/>
      <c r="J314" s="3"/>
      <c r="K314" s="3"/>
      <c r="L314" s="3"/>
      <c r="M314" s="3"/>
      <c r="N314" s="3"/>
      <c r="O314" s="3"/>
      <c r="P314" s="3"/>
      <c r="Q314" s="3"/>
      <c r="R314" s="3"/>
      <c r="S314" s="3"/>
      <c r="T314" s="3"/>
      <c r="U314" s="3"/>
      <c r="V314" s="3"/>
      <c r="W314" s="3"/>
    </row>
    <row r="315" spans="1:23" ht="14">
      <c r="A315" s="3"/>
      <c r="B315" s="3"/>
      <c r="C315" s="3"/>
      <c r="D315" s="3"/>
      <c r="E315" s="3"/>
      <c r="F315" s="3"/>
      <c r="G315" s="3"/>
      <c r="H315" s="3"/>
      <c r="I315" s="3"/>
      <c r="J315" s="3"/>
      <c r="K315" s="3"/>
      <c r="L315" s="3"/>
      <c r="M315" s="3"/>
      <c r="N315" s="3"/>
      <c r="O315" s="3"/>
      <c r="P315" s="3"/>
      <c r="Q315" s="3"/>
      <c r="R315" s="3"/>
      <c r="S315" s="3"/>
      <c r="T315" s="3"/>
      <c r="U315" s="3"/>
      <c r="V315" s="3"/>
      <c r="W315" s="3"/>
    </row>
    <row r="316" spans="1:23" ht="14">
      <c r="A316" s="3"/>
      <c r="B316" s="3"/>
      <c r="C316" s="3"/>
      <c r="D316" s="3"/>
      <c r="E316" s="3"/>
      <c r="F316" s="3"/>
      <c r="G316" s="3"/>
      <c r="H316" s="3"/>
      <c r="I316" s="3"/>
      <c r="J316" s="3"/>
      <c r="K316" s="3"/>
      <c r="L316" s="3"/>
      <c r="M316" s="3"/>
      <c r="N316" s="3"/>
      <c r="O316" s="3"/>
      <c r="P316" s="3"/>
      <c r="Q316" s="3"/>
      <c r="R316" s="3"/>
      <c r="S316" s="3"/>
      <c r="T316" s="3"/>
      <c r="U316" s="3"/>
      <c r="V316" s="3"/>
      <c r="W316" s="3"/>
    </row>
    <row r="317" spans="1:23" ht="14">
      <c r="A317" s="3"/>
      <c r="B317" s="3"/>
      <c r="C317" s="3"/>
      <c r="D317" s="3"/>
      <c r="E317" s="3"/>
      <c r="F317" s="3"/>
      <c r="G317" s="3"/>
      <c r="H317" s="3"/>
      <c r="I317" s="3"/>
      <c r="J317" s="3"/>
      <c r="K317" s="3"/>
      <c r="L317" s="3"/>
      <c r="M317" s="3"/>
      <c r="N317" s="3"/>
      <c r="O317" s="3"/>
      <c r="P317" s="3"/>
      <c r="Q317" s="3"/>
      <c r="R317" s="3"/>
      <c r="S317" s="3"/>
      <c r="T317" s="3"/>
      <c r="U317" s="3"/>
      <c r="V317" s="3"/>
      <c r="W317" s="3"/>
    </row>
    <row r="318" spans="1:23" ht="14">
      <c r="A318" s="3"/>
      <c r="B318" s="3"/>
      <c r="C318" s="3"/>
      <c r="D318" s="3"/>
      <c r="E318" s="3"/>
      <c r="F318" s="3"/>
      <c r="G318" s="3"/>
      <c r="H318" s="3"/>
      <c r="I318" s="3"/>
      <c r="J318" s="3"/>
      <c r="K318" s="3"/>
      <c r="L318" s="3"/>
      <c r="M318" s="3"/>
      <c r="N318" s="3"/>
      <c r="O318" s="3"/>
      <c r="P318" s="3"/>
      <c r="Q318" s="3"/>
      <c r="R318" s="3"/>
      <c r="S318" s="3"/>
      <c r="T318" s="3"/>
      <c r="U318" s="3"/>
      <c r="V318" s="3"/>
      <c r="W318" s="3"/>
    </row>
    <row r="319" spans="1:23" ht="14">
      <c r="A319" s="3"/>
      <c r="B319" s="3"/>
      <c r="C319" s="3"/>
      <c r="D319" s="3"/>
      <c r="E319" s="3"/>
      <c r="F319" s="3"/>
      <c r="G319" s="3"/>
      <c r="H319" s="3"/>
      <c r="I319" s="3"/>
      <c r="J319" s="3"/>
      <c r="K319" s="3"/>
      <c r="L319" s="3"/>
      <c r="M319" s="3"/>
      <c r="N319" s="3"/>
      <c r="O319" s="3"/>
      <c r="P319" s="3"/>
      <c r="Q319" s="3"/>
      <c r="R319" s="3"/>
      <c r="S319" s="3"/>
      <c r="T319" s="3"/>
      <c r="U319" s="3"/>
      <c r="V319" s="3"/>
      <c r="W319" s="3"/>
    </row>
    <row r="320" spans="1:23" ht="14">
      <c r="A320" s="3"/>
      <c r="B320" s="3"/>
      <c r="C320" s="3"/>
      <c r="D320" s="3"/>
      <c r="E320" s="3"/>
      <c r="F320" s="3"/>
      <c r="G320" s="3"/>
      <c r="H320" s="3"/>
      <c r="I320" s="3"/>
      <c r="J320" s="3"/>
      <c r="K320" s="3"/>
      <c r="L320" s="3"/>
      <c r="M320" s="3"/>
      <c r="N320" s="3"/>
      <c r="O320" s="3"/>
      <c r="P320" s="3"/>
      <c r="Q320" s="3"/>
      <c r="R320" s="3"/>
      <c r="S320" s="3"/>
      <c r="T320" s="3"/>
      <c r="U320" s="3"/>
      <c r="V320" s="3"/>
      <c r="W320" s="3"/>
    </row>
    <row r="321" spans="1:23" ht="14">
      <c r="A321" s="3"/>
      <c r="B321" s="3"/>
      <c r="C321" s="3"/>
      <c r="D321" s="3"/>
      <c r="E321" s="3"/>
      <c r="F321" s="3"/>
      <c r="G321" s="3"/>
      <c r="H321" s="3"/>
      <c r="I321" s="3"/>
      <c r="J321" s="3"/>
      <c r="K321" s="3"/>
      <c r="L321" s="3"/>
      <c r="M321" s="3"/>
      <c r="N321" s="3"/>
      <c r="O321" s="3"/>
      <c r="P321" s="3"/>
      <c r="Q321" s="3"/>
      <c r="R321" s="3"/>
      <c r="S321" s="3"/>
      <c r="T321" s="3"/>
      <c r="U321" s="3"/>
      <c r="V321" s="3"/>
      <c r="W321" s="3"/>
    </row>
    <row r="322" spans="1:23" ht="14">
      <c r="A322" s="3"/>
      <c r="B322" s="3"/>
      <c r="C322" s="3"/>
      <c r="D322" s="3"/>
      <c r="E322" s="3"/>
      <c r="F322" s="3"/>
      <c r="G322" s="3"/>
      <c r="H322" s="3"/>
      <c r="I322" s="3"/>
      <c r="J322" s="3"/>
      <c r="K322" s="3"/>
      <c r="L322" s="3"/>
      <c r="M322" s="3"/>
      <c r="N322" s="3"/>
      <c r="O322" s="3"/>
      <c r="P322" s="3"/>
      <c r="Q322" s="3"/>
      <c r="R322" s="3"/>
      <c r="S322" s="3"/>
      <c r="T322" s="3"/>
      <c r="U322" s="3"/>
      <c r="V322" s="3"/>
      <c r="W322" s="3"/>
    </row>
    <row r="323" spans="1:23" ht="14">
      <c r="A323" s="3"/>
      <c r="B323" s="3"/>
      <c r="C323" s="3"/>
      <c r="D323" s="3"/>
      <c r="E323" s="3"/>
      <c r="F323" s="3"/>
      <c r="G323" s="3"/>
      <c r="H323" s="3"/>
      <c r="I323" s="3"/>
      <c r="J323" s="3"/>
      <c r="K323" s="3"/>
      <c r="L323" s="3"/>
      <c r="M323" s="3"/>
      <c r="N323" s="3"/>
      <c r="O323" s="3"/>
      <c r="P323" s="3"/>
      <c r="Q323" s="3"/>
      <c r="R323" s="3"/>
      <c r="S323" s="3"/>
      <c r="T323" s="3"/>
      <c r="U323" s="3"/>
      <c r="V323" s="3"/>
      <c r="W323" s="3"/>
    </row>
    <row r="324" spans="1:23" ht="14">
      <c r="A324" s="3"/>
      <c r="B324" s="3"/>
      <c r="C324" s="3"/>
      <c r="D324" s="3"/>
      <c r="E324" s="3"/>
      <c r="F324" s="3"/>
      <c r="G324" s="3"/>
      <c r="H324" s="3"/>
      <c r="I324" s="3"/>
      <c r="J324" s="3"/>
      <c r="K324" s="3"/>
      <c r="L324" s="3"/>
      <c r="M324" s="3"/>
      <c r="N324" s="3"/>
      <c r="O324" s="3"/>
      <c r="P324" s="3"/>
      <c r="Q324" s="3"/>
      <c r="R324" s="3"/>
      <c r="S324" s="3"/>
      <c r="T324" s="3"/>
      <c r="U324" s="3"/>
      <c r="V324" s="3"/>
      <c r="W324" s="3"/>
    </row>
    <row r="325" spans="1:23" ht="14">
      <c r="A325" s="3"/>
      <c r="B325" s="3"/>
      <c r="C325" s="3"/>
      <c r="D325" s="3"/>
      <c r="E325" s="3"/>
      <c r="F325" s="3"/>
      <c r="G325" s="3"/>
      <c r="H325" s="3"/>
      <c r="I325" s="3"/>
      <c r="J325" s="3"/>
      <c r="K325" s="3"/>
      <c r="L325" s="3"/>
      <c r="M325" s="3"/>
      <c r="N325" s="3"/>
      <c r="O325" s="3"/>
      <c r="P325" s="3"/>
      <c r="Q325" s="3"/>
      <c r="R325" s="3"/>
      <c r="S325" s="3"/>
      <c r="T325" s="3"/>
      <c r="U325" s="3"/>
      <c r="V325" s="3"/>
      <c r="W325" s="3"/>
    </row>
    <row r="326" spans="1:23" ht="14">
      <c r="A326" s="3"/>
      <c r="B326" s="3"/>
      <c r="C326" s="3"/>
      <c r="D326" s="3"/>
      <c r="E326" s="3"/>
      <c r="F326" s="3"/>
      <c r="G326" s="3"/>
      <c r="H326" s="3"/>
      <c r="I326" s="3"/>
      <c r="J326" s="3"/>
      <c r="K326" s="3"/>
      <c r="L326" s="3"/>
      <c r="M326" s="3"/>
      <c r="N326" s="3"/>
      <c r="O326" s="3"/>
      <c r="P326" s="3"/>
      <c r="Q326" s="3"/>
      <c r="R326" s="3"/>
      <c r="S326" s="3"/>
      <c r="T326" s="3"/>
      <c r="U326" s="3"/>
      <c r="V326" s="3"/>
      <c r="W326" s="3"/>
    </row>
    <row r="327" spans="1:23" ht="14">
      <c r="A327" s="3"/>
      <c r="B327" s="3"/>
      <c r="C327" s="3"/>
      <c r="D327" s="3"/>
      <c r="E327" s="3"/>
      <c r="F327" s="3"/>
      <c r="G327" s="3"/>
      <c r="H327" s="3"/>
      <c r="I327" s="3"/>
      <c r="J327" s="3"/>
      <c r="K327" s="3"/>
      <c r="L327" s="3"/>
      <c r="M327" s="3"/>
      <c r="N327" s="3"/>
      <c r="O327" s="3"/>
      <c r="P327" s="3"/>
      <c r="Q327" s="3"/>
      <c r="R327" s="3"/>
      <c r="S327" s="3"/>
      <c r="T327" s="3"/>
      <c r="U327" s="3"/>
      <c r="V327" s="3"/>
      <c r="W327" s="3"/>
    </row>
    <row r="328" spans="1:23" ht="14">
      <c r="A328" s="3"/>
      <c r="B328" s="3"/>
      <c r="C328" s="3"/>
      <c r="D328" s="3"/>
      <c r="E328" s="3"/>
      <c r="F328" s="3"/>
      <c r="G328" s="3"/>
      <c r="H328" s="3"/>
      <c r="I328" s="3"/>
      <c r="J328" s="3"/>
      <c r="K328" s="3"/>
      <c r="L328" s="3"/>
      <c r="M328" s="3"/>
      <c r="N328" s="3"/>
      <c r="O328" s="3"/>
      <c r="P328" s="3"/>
      <c r="Q328" s="3"/>
      <c r="R328" s="3"/>
      <c r="S328" s="3"/>
      <c r="T328" s="3"/>
      <c r="U328" s="3"/>
      <c r="V328" s="3"/>
      <c r="W328" s="3"/>
    </row>
    <row r="329" spans="1:23" ht="14">
      <c r="A329" s="3"/>
      <c r="B329" s="3"/>
      <c r="C329" s="3"/>
      <c r="D329" s="3"/>
      <c r="E329" s="3"/>
      <c r="F329" s="3"/>
      <c r="G329" s="3"/>
      <c r="H329" s="3"/>
      <c r="I329" s="3"/>
      <c r="J329" s="3"/>
      <c r="K329" s="3"/>
      <c r="L329" s="3"/>
      <c r="M329" s="3"/>
      <c r="N329" s="3"/>
      <c r="O329" s="3"/>
      <c r="P329" s="3"/>
      <c r="Q329" s="3"/>
      <c r="R329" s="3"/>
      <c r="S329" s="3"/>
      <c r="T329" s="3"/>
      <c r="U329" s="3"/>
      <c r="V329" s="3"/>
      <c r="W329" s="3"/>
    </row>
    <row r="330" spans="1:23" ht="14">
      <c r="A330" s="3"/>
      <c r="B330" s="3"/>
      <c r="C330" s="3"/>
      <c r="D330" s="3"/>
      <c r="E330" s="3"/>
      <c r="F330" s="3"/>
      <c r="G330" s="3"/>
      <c r="H330" s="3"/>
      <c r="I330" s="3"/>
      <c r="J330" s="3"/>
      <c r="K330" s="3"/>
      <c r="L330" s="3"/>
      <c r="M330" s="3"/>
      <c r="N330" s="3"/>
      <c r="O330" s="3"/>
      <c r="P330" s="3"/>
      <c r="Q330" s="3"/>
      <c r="R330" s="3"/>
      <c r="S330" s="3"/>
      <c r="T330" s="3"/>
      <c r="U330" s="3"/>
      <c r="V330" s="3"/>
      <c r="W330" s="3"/>
    </row>
    <row r="331" spans="1:23" ht="14">
      <c r="A331" s="3"/>
      <c r="B331" s="3"/>
      <c r="C331" s="3"/>
      <c r="D331" s="3"/>
      <c r="E331" s="3"/>
      <c r="F331" s="3"/>
      <c r="G331" s="3"/>
      <c r="H331" s="3"/>
      <c r="I331" s="3"/>
      <c r="J331" s="3"/>
      <c r="K331" s="3"/>
      <c r="L331" s="3"/>
      <c r="M331" s="3"/>
      <c r="N331" s="3"/>
      <c r="O331" s="3"/>
      <c r="P331" s="3"/>
      <c r="Q331" s="3"/>
      <c r="R331" s="3"/>
      <c r="S331" s="3"/>
      <c r="T331" s="3"/>
      <c r="U331" s="3"/>
      <c r="V331" s="3"/>
      <c r="W331" s="3"/>
    </row>
    <row r="332" spans="1:23" ht="14">
      <c r="A332" s="3"/>
      <c r="B332" s="3"/>
      <c r="C332" s="3"/>
      <c r="D332" s="3"/>
      <c r="E332" s="3"/>
      <c r="F332" s="3"/>
      <c r="G332" s="3"/>
      <c r="H332" s="3"/>
      <c r="I332" s="3"/>
      <c r="J332" s="3"/>
      <c r="K332" s="3"/>
      <c r="L332" s="3"/>
      <c r="M332" s="3"/>
      <c r="N332" s="3"/>
      <c r="O332" s="3"/>
      <c r="P332" s="3"/>
      <c r="Q332" s="3"/>
      <c r="R332" s="3"/>
      <c r="S332" s="3"/>
      <c r="T332" s="3"/>
      <c r="U332" s="3"/>
      <c r="V332" s="3"/>
      <c r="W332" s="3"/>
    </row>
    <row r="333" spans="1:23" ht="14">
      <c r="A333" s="3"/>
      <c r="B333" s="3"/>
      <c r="C333" s="3"/>
      <c r="D333" s="3"/>
      <c r="E333" s="3"/>
      <c r="F333" s="3"/>
      <c r="G333" s="3"/>
      <c r="H333" s="3"/>
      <c r="I333" s="3"/>
      <c r="J333" s="3"/>
      <c r="K333" s="3"/>
      <c r="L333" s="3"/>
      <c r="M333" s="3"/>
      <c r="N333" s="3"/>
      <c r="O333" s="3"/>
      <c r="P333" s="3"/>
      <c r="Q333" s="3"/>
      <c r="R333" s="3"/>
      <c r="S333" s="3"/>
      <c r="T333" s="3"/>
      <c r="U333" s="3"/>
      <c r="V333" s="3"/>
      <c r="W333" s="3"/>
    </row>
    <row r="334" spans="1:23" ht="14">
      <c r="A334" s="3"/>
      <c r="B334" s="3"/>
      <c r="C334" s="3"/>
      <c r="D334" s="3"/>
      <c r="E334" s="3"/>
      <c r="F334" s="3"/>
      <c r="G334" s="3"/>
      <c r="H334" s="3"/>
      <c r="I334" s="3"/>
      <c r="J334" s="3"/>
      <c r="K334" s="3"/>
      <c r="L334" s="3"/>
      <c r="M334" s="3"/>
      <c r="N334" s="3"/>
      <c r="O334" s="3"/>
      <c r="P334" s="3"/>
      <c r="Q334" s="3"/>
      <c r="R334" s="3"/>
      <c r="S334" s="3"/>
      <c r="T334" s="3"/>
      <c r="U334" s="3"/>
      <c r="V334" s="3"/>
      <c r="W334" s="3"/>
    </row>
    <row r="335" spans="1:23" ht="14">
      <c r="A335" s="3"/>
      <c r="B335" s="3"/>
      <c r="C335" s="3"/>
      <c r="D335" s="3"/>
      <c r="E335" s="3"/>
      <c r="F335" s="3"/>
      <c r="G335" s="3"/>
      <c r="H335" s="3"/>
      <c r="I335" s="3"/>
      <c r="J335" s="3"/>
      <c r="K335" s="3"/>
      <c r="L335" s="3"/>
      <c r="M335" s="3"/>
      <c r="N335" s="3"/>
      <c r="O335" s="3"/>
      <c r="P335" s="3"/>
      <c r="Q335" s="3"/>
      <c r="R335" s="3"/>
      <c r="S335" s="3"/>
      <c r="T335" s="3"/>
      <c r="U335" s="3"/>
      <c r="V335" s="3"/>
      <c r="W335" s="3"/>
    </row>
    <row r="336" spans="1:23" ht="14">
      <c r="A336" s="3"/>
      <c r="B336" s="3"/>
      <c r="C336" s="3"/>
      <c r="D336" s="3"/>
      <c r="E336" s="3"/>
      <c r="F336" s="3"/>
      <c r="G336" s="3"/>
      <c r="H336" s="3"/>
      <c r="I336" s="3"/>
      <c r="J336" s="3"/>
      <c r="K336" s="3"/>
      <c r="L336" s="3"/>
      <c r="M336" s="3"/>
      <c r="N336" s="3"/>
      <c r="O336" s="3"/>
      <c r="P336" s="3"/>
      <c r="Q336" s="3"/>
      <c r="R336" s="3"/>
      <c r="S336" s="3"/>
      <c r="T336" s="3"/>
      <c r="U336" s="3"/>
      <c r="V336" s="3"/>
      <c r="W336" s="3"/>
    </row>
    <row r="337" spans="1:23" ht="14">
      <c r="A337" s="3"/>
      <c r="B337" s="3"/>
      <c r="C337" s="3"/>
      <c r="D337" s="3"/>
      <c r="E337" s="3"/>
      <c r="F337" s="3"/>
      <c r="G337" s="3"/>
      <c r="H337" s="3"/>
      <c r="I337" s="3"/>
      <c r="J337" s="3"/>
      <c r="K337" s="3"/>
      <c r="L337" s="3"/>
      <c r="M337" s="3"/>
      <c r="N337" s="3"/>
      <c r="O337" s="3"/>
      <c r="P337" s="3"/>
      <c r="Q337" s="3"/>
      <c r="R337" s="3"/>
      <c r="S337" s="3"/>
      <c r="T337" s="3"/>
      <c r="U337" s="3"/>
      <c r="V337" s="3"/>
      <c r="W337" s="3"/>
    </row>
    <row r="338" spans="1:23" ht="14">
      <c r="A338" s="3"/>
      <c r="B338" s="3"/>
      <c r="C338" s="3"/>
      <c r="D338" s="3"/>
      <c r="E338" s="3"/>
      <c r="F338" s="3"/>
      <c r="G338" s="3"/>
      <c r="H338" s="3"/>
      <c r="I338" s="3"/>
      <c r="J338" s="3"/>
      <c r="K338" s="3"/>
      <c r="L338" s="3"/>
      <c r="M338" s="3"/>
      <c r="N338" s="3"/>
      <c r="O338" s="3"/>
      <c r="P338" s="3"/>
      <c r="Q338" s="3"/>
      <c r="R338" s="3"/>
      <c r="S338" s="3"/>
      <c r="T338" s="3"/>
      <c r="U338" s="3"/>
      <c r="V338" s="3"/>
      <c r="W338" s="3"/>
    </row>
    <row r="339" spans="1:23" ht="14">
      <c r="A339" s="3"/>
      <c r="B339" s="3"/>
      <c r="C339" s="3"/>
      <c r="D339" s="3"/>
      <c r="E339" s="3"/>
      <c r="F339" s="3"/>
      <c r="G339" s="3"/>
      <c r="H339" s="3"/>
      <c r="I339" s="3"/>
      <c r="J339" s="3"/>
      <c r="K339" s="3"/>
      <c r="L339" s="3"/>
      <c r="M339" s="3"/>
      <c r="N339" s="3"/>
      <c r="O339" s="3"/>
      <c r="P339" s="3"/>
      <c r="Q339" s="3"/>
      <c r="R339" s="3"/>
      <c r="S339" s="3"/>
      <c r="T339" s="3"/>
      <c r="U339" s="3"/>
      <c r="V339" s="3"/>
      <c r="W339" s="3"/>
    </row>
    <row r="340" spans="1:23" ht="14">
      <c r="A340" s="3"/>
      <c r="B340" s="3"/>
      <c r="C340" s="3"/>
      <c r="D340" s="3"/>
      <c r="E340" s="3"/>
      <c r="F340" s="3"/>
      <c r="G340" s="3"/>
      <c r="H340" s="3"/>
      <c r="I340" s="3"/>
      <c r="J340" s="3"/>
      <c r="K340" s="3"/>
      <c r="L340" s="3"/>
      <c r="M340" s="3"/>
      <c r="N340" s="3"/>
      <c r="O340" s="3"/>
      <c r="P340" s="3"/>
      <c r="Q340" s="3"/>
      <c r="R340" s="3"/>
      <c r="S340" s="3"/>
      <c r="T340" s="3"/>
      <c r="U340" s="3"/>
      <c r="V340" s="3"/>
      <c r="W340" s="3"/>
    </row>
    <row r="341" spans="1:23" ht="14">
      <c r="A341" s="3"/>
      <c r="B341" s="3"/>
      <c r="C341" s="3"/>
      <c r="D341" s="3"/>
      <c r="E341" s="3"/>
      <c r="F341" s="3"/>
      <c r="G341" s="3"/>
      <c r="H341" s="3"/>
      <c r="I341" s="3"/>
      <c r="J341" s="3"/>
      <c r="K341" s="3"/>
      <c r="L341" s="3"/>
      <c r="M341" s="3"/>
      <c r="N341" s="3"/>
      <c r="O341" s="3"/>
      <c r="P341" s="3"/>
      <c r="Q341" s="3"/>
      <c r="R341" s="3"/>
      <c r="S341" s="3"/>
      <c r="T341" s="3"/>
      <c r="U341" s="3"/>
      <c r="V341" s="3"/>
      <c r="W341" s="3"/>
    </row>
    <row r="342" spans="1:23" ht="14">
      <c r="A342" s="3"/>
      <c r="B342" s="3"/>
      <c r="C342" s="3"/>
      <c r="D342" s="3"/>
      <c r="E342" s="3"/>
      <c r="F342" s="3"/>
      <c r="G342" s="3"/>
      <c r="H342" s="3"/>
      <c r="I342" s="3"/>
      <c r="J342" s="3"/>
      <c r="K342" s="3"/>
      <c r="L342" s="3"/>
      <c r="M342" s="3"/>
      <c r="N342" s="3"/>
      <c r="O342" s="3"/>
      <c r="P342" s="3"/>
      <c r="Q342" s="3"/>
      <c r="R342" s="3"/>
      <c r="S342" s="3"/>
      <c r="T342" s="3"/>
      <c r="U342" s="3"/>
      <c r="V342" s="3"/>
      <c r="W342" s="3"/>
    </row>
    <row r="343" spans="1:23" ht="14">
      <c r="A343" s="3"/>
      <c r="B343" s="3"/>
      <c r="C343" s="3"/>
      <c r="D343" s="3"/>
      <c r="E343" s="3"/>
      <c r="F343" s="3"/>
      <c r="G343" s="3"/>
      <c r="H343" s="3"/>
      <c r="I343" s="3"/>
      <c r="J343" s="3"/>
      <c r="K343" s="3"/>
      <c r="L343" s="3"/>
      <c r="M343" s="3"/>
      <c r="N343" s="3"/>
      <c r="O343" s="3"/>
      <c r="P343" s="3"/>
      <c r="Q343" s="3"/>
      <c r="R343" s="3"/>
      <c r="S343" s="3"/>
      <c r="T343" s="3"/>
      <c r="U343" s="3"/>
      <c r="V343" s="3"/>
      <c r="W343" s="3"/>
    </row>
    <row r="344" spans="1:23" ht="14">
      <c r="A344" s="3"/>
      <c r="B344" s="3"/>
      <c r="C344" s="3"/>
      <c r="D344" s="3"/>
      <c r="E344" s="3"/>
      <c r="F344" s="3"/>
      <c r="G344" s="3"/>
      <c r="H344" s="3"/>
      <c r="I344" s="3"/>
      <c r="J344" s="3"/>
      <c r="K344" s="3"/>
      <c r="L344" s="3"/>
      <c r="M344" s="3"/>
      <c r="N344" s="3"/>
      <c r="O344" s="3"/>
      <c r="P344" s="3"/>
      <c r="Q344" s="3"/>
      <c r="R344" s="3"/>
      <c r="S344" s="3"/>
      <c r="T344" s="3"/>
      <c r="U344" s="3"/>
      <c r="V344" s="3"/>
      <c r="W344" s="3"/>
    </row>
    <row r="345" spans="1:23" ht="14">
      <c r="A345" s="3"/>
      <c r="B345" s="3"/>
      <c r="C345" s="3"/>
      <c r="D345" s="3"/>
      <c r="E345" s="3"/>
      <c r="F345" s="3"/>
      <c r="G345" s="3"/>
      <c r="H345" s="3"/>
      <c r="I345" s="3"/>
      <c r="J345" s="3"/>
      <c r="K345" s="3"/>
      <c r="L345" s="3"/>
      <c r="M345" s="3"/>
      <c r="N345" s="3"/>
      <c r="O345" s="3"/>
      <c r="P345" s="3"/>
      <c r="Q345" s="3"/>
      <c r="R345" s="3"/>
      <c r="S345" s="3"/>
      <c r="T345" s="3"/>
      <c r="U345" s="3"/>
      <c r="V345" s="3"/>
      <c r="W345" s="3"/>
    </row>
    <row r="346" spans="1:23" ht="14">
      <c r="A346" s="3"/>
      <c r="B346" s="3"/>
      <c r="C346" s="3"/>
      <c r="D346" s="3"/>
      <c r="E346" s="3"/>
      <c r="F346" s="3"/>
      <c r="G346" s="3"/>
      <c r="H346" s="3"/>
      <c r="I346" s="3"/>
      <c r="J346" s="3"/>
      <c r="K346" s="3"/>
      <c r="L346" s="3"/>
      <c r="M346" s="3"/>
      <c r="N346" s="3"/>
      <c r="O346" s="3"/>
      <c r="P346" s="3"/>
      <c r="Q346" s="3"/>
      <c r="R346" s="3"/>
      <c r="S346" s="3"/>
      <c r="T346" s="3"/>
      <c r="U346" s="3"/>
      <c r="V346" s="3"/>
      <c r="W346" s="3"/>
    </row>
    <row r="347" spans="1:23" ht="14">
      <c r="A347" s="3"/>
      <c r="B347" s="3"/>
      <c r="C347" s="3"/>
      <c r="D347" s="3"/>
      <c r="E347" s="3"/>
      <c r="F347" s="3"/>
      <c r="G347" s="3"/>
      <c r="H347" s="3"/>
      <c r="I347" s="3"/>
      <c r="J347" s="3"/>
      <c r="K347" s="3"/>
      <c r="L347" s="3"/>
      <c r="M347" s="3"/>
      <c r="N347" s="3"/>
      <c r="O347" s="3"/>
      <c r="P347" s="3"/>
      <c r="Q347" s="3"/>
      <c r="R347" s="3"/>
      <c r="S347" s="3"/>
      <c r="T347" s="3"/>
      <c r="U347" s="3"/>
      <c r="V347" s="3"/>
      <c r="W347" s="3"/>
    </row>
    <row r="348" spans="1:23" ht="14">
      <c r="A348" s="3"/>
      <c r="B348" s="3"/>
      <c r="C348" s="3"/>
      <c r="D348" s="3"/>
      <c r="E348" s="3"/>
      <c r="F348" s="3"/>
      <c r="G348" s="3"/>
      <c r="H348" s="3"/>
      <c r="I348" s="3"/>
      <c r="J348" s="3"/>
      <c r="K348" s="3"/>
      <c r="L348" s="3"/>
      <c r="M348" s="3"/>
      <c r="N348" s="3"/>
      <c r="O348" s="3"/>
      <c r="P348" s="3"/>
      <c r="Q348" s="3"/>
      <c r="R348" s="3"/>
      <c r="S348" s="3"/>
      <c r="T348" s="3"/>
      <c r="U348" s="3"/>
      <c r="V348" s="3"/>
      <c r="W348" s="3"/>
    </row>
    <row r="349" spans="1:23" ht="14">
      <c r="A349" s="3"/>
      <c r="B349" s="3"/>
      <c r="C349" s="3"/>
      <c r="D349" s="3"/>
      <c r="E349" s="3"/>
      <c r="F349" s="3"/>
      <c r="G349" s="3"/>
      <c r="H349" s="3"/>
      <c r="I349" s="3"/>
      <c r="J349" s="3"/>
      <c r="K349" s="3"/>
      <c r="L349" s="3"/>
      <c r="M349" s="3"/>
      <c r="N349" s="3"/>
      <c r="O349" s="3"/>
      <c r="P349" s="3"/>
      <c r="Q349" s="3"/>
      <c r="R349" s="3"/>
      <c r="S349" s="3"/>
      <c r="T349" s="3"/>
      <c r="U349" s="3"/>
      <c r="V349" s="3"/>
      <c r="W349" s="3"/>
    </row>
    <row r="350" spans="1:23" ht="14">
      <c r="A350" s="3"/>
      <c r="B350" s="3"/>
      <c r="C350" s="3"/>
      <c r="D350" s="3"/>
      <c r="E350" s="3"/>
      <c r="F350" s="3"/>
      <c r="G350" s="3"/>
      <c r="H350" s="3"/>
      <c r="I350" s="3"/>
      <c r="J350" s="3"/>
      <c r="K350" s="3"/>
      <c r="L350" s="3"/>
      <c r="M350" s="3"/>
      <c r="N350" s="3"/>
      <c r="O350" s="3"/>
      <c r="P350" s="3"/>
      <c r="Q350" s="3"/>
      <c r="R350" s="3"/>
      <c r="S350" s="3"/>
      <c r="T350" s="3"/>
      <c r="U350" s="3"/>
      <c r="V350" s="3"/>
      <c r="W350" s="3"/>
    </row>
    <row r="351" spans="1:23" ht="14">
      <c r="A351" s="3"/>
      <c r="B351" s="3"/>
      <c r="C351" s="3"/>
      <c r="D351" s="3"/>
      <c r="E351" s="3"/>
      <c r="F351" s="3"/>
      <c r="G351" s="3"/>
      <c r="H351" s="3"/>
      <c r="I351" s="3"/>
      <c r="J351" s="3"/>
      <c r="K351" s="3"/>
      <c r="L351" s="3"/>
      <c r="M351" s="3"/>
      <c r="N351" s="3"/>
      <c r="O351" s="3"/>
      <c r="P351" s="3"/>
      <c r="Q351" s="3"/>
      <c r="R351" s="3"/>
      <c r="S351" s="3"/>
      <c r="T351" s="3"/>
      <c r="U351" s="3"/>
      <c r="V351" s="3"/>
      <c r="W351" s="3"/>
    </row>
    <row r="352" spans="1:23" ht="14">
      <c r="A352" s="3"/>
      <c r="B352" s="3"/>
      <c r="C352" s="3"/>
      <c r="D352" s="3"/>
      <c r="E352" s="3"/>
      <c r="F352" s="3"/>
      <c r="G352" s="3"/>
      <c r="H352" s="3"/>
      <c r="I352" s="3"/>
      <c r="J352" s="3"/>
      <c r="K352" s="3"/>
      <c r="L352" s="3"/>
      <c r="M352" s="3"/>
      <c r="N352" s="3"/>
      <c r="O352" s="3"/>
      <c r="P352" s="3"/>
      <c r="Q352" s="3"/>
      <c r="R352" s="3"/>
      <c r="S352" s="3"/>
      <c r="T352" s="3"/>
      <c r="U352" s="3"/>
      <c r="V352" s="3"/>
      <c r="W352" s="3"/>
    </row>
    <row r="353" spans="1:23" ht="14">
      <c r="A353" s="3"/>
      <c r="B353" s="3"/>
      <c r="C353" s="3"/>
      <c r="D353" s="3"/>
      <c r="E353" s="3"/>
      <c r="F353" s="3"/>
      <c r="G353" s="3"/>
      <c r="H353" s="3"/>
      <c r="I353" s="3"/>
      <c r="J353" s="3"/>
      <c r="K353" s="3"/>
      <c r="L353" s="3"/>
      <c r="M353" s="3"/>
      <c r="N353" s="3"/>
      <c r="O353" s="3"/>
      <c r="P353" s="3"/>
      <c r="Q353" s="3"/>
      <c r="R353" s="3"/>
      <c r="S353" s="3"/>
      <c r="T353" s="3"/>
      <c r="U353" s="3"/>
      <c r="V353" s="3"/>
      <c r="W353" s="3"/>
    </row>
    <row r="354" spans="1:23" ht="14">
      <c r="A354" s="3"/>
      <c r="B354" s="3"/>
      <c r="C354" s="3"/>
      <c r="D354" s="3"/>
      <c r="E354" s="3"/>
      <c r="F354" s="3"/>
      <c r="G354" s="3"/>
      <c r="H354" s="3"/>
      <c r="I354" s="3"/>
      <c r="J354" s="3"/>
      <c r="K354" s="3"/>
      <c r="L354" s="3"/>
      <c r="M354" s="3"/>
      <c r="N354" s="3"/>
      <c r="O354" s="3"/>
      <c r="P354" s="3"/>
      <c r="Q354" s="3"/>
      <c r="R354" s="3"/>
      <c r="S354" s="3"/>
      <c r="T354" s="3"/>
      <c r="U354" s="3"/>
      <c r="V354" s="3"/>
      <c r="W354" s="3"/>
    </row>
    <row r="355" spans="1:23" ht="14">
      <c r="A355" s="3"/>
      <c r="B355" s="3"/>
      <c r="C355" s="3"/>
      <c r="D355" s="3"/>
      <c r="E355" s="3"/>
      <c r="F355" s="3"/>
      <c r="G355" s="3"/>
      <c r="H355" s="3"/>
      <c r="I355" s="3"/>
      <c r="J355" s="3"/>
      <c r="K355" s="3"/>
      <c r="L355" s="3"/>
      <c r="M355" s="3"/>
      <c r="N355" s="3"/>
      <c r="O355" s="3"/>
      <c r="P355" s="3"/>
      <c r="Q355" s="3"/>
      <c r="R355" s="3"/>
      <c r="S355" s="3"/>
      <c r="T355" s="3"/>
      <c r="U355" s="3"/>
      <c r="V355" s="3"/>
      <c r="W355" s="3"/>
    </row>
    <row r="356" spans="1:23" ht="14">
      <c r="A356" s="3"/>
      <c r="B356" s="3"/>
      <c r="C356" s="3"/>
      <c r="D356" s="3"/>
      <c r="E356" s="3"/>
      <c r="F356" s="3"/>
      <c r="G356" s="3"/>
      <c r="H356" s="3"/>
      <c r="I356" s="3"/>
      <c r="J356" s="3"/>
      <c r="K356" s="3"/>
      <c r="L356" s="3"/>
      <c r="M356" s="3"/>
      <c r="N356" s="3"/>
      <c r="O356" s="3"/>
      <c r="P356" s="3"/>
      <c r="Q356" s="3"/>
      <c r="R356" s="3"/>
      <c r="S356" s="3"/>
      <c r="T356" s="3"/>
      <c r="U356" s="3"/>
      <c r="V356" s="3"/>
      <c r="W356" s="3"/>
    </row>
    <row r="357" spans="1:23" ht="14">
      <c r="A357" s="3"/>
      <c r="B357" s="3"/>
      <c r="C357" s="3"/>
      <c r="D357" s="3"/>
      <c r="E357" s="3"/>
      <c r="F357" s="3"/>
      <c r="G357" s="3"/>
      <c r="H357" s="3"/>
      <c r="I357" s="3"/>
      <c r="J357" s="3"/>
      <c r="K357" s="3"/>
      <c r="L357" s="3"/>
      <c r="M357" s="3"/>
      <c r="N357" s="3"/>
      <c r="O357" s="3"/>
      <c r="P357" s="3"/>
      <c r="Q357" s="3"/>
      <c r="R357" s="3"/>
      <c r="S357" s="3"/>
      <c r="T357" s="3"/>
      <c r="U357" s="3"/>
      <c r="V357" s="3"/>
      <c r="W357" s="3"/>
    </row>
    <row r="358" spans="1:23" ht="14">
      <c r="A358" s="3"/>
      <c r="B358" s="3"/>
      <c r="C358" s="3"/>
      <c r="D358" s="3"/>
      <c r="E358" s="3"/>
      <c r="F358" s="3"/>
      <c r="G358" s="3"/>
      <c r="H358" s="3"/>
      <c r="I358" s="3"/>
      <c r="J358" s="3"/>
      <c r="K358" s="3"/>
      <c r="L358" s="3"/>
      <c r="M358" s="3"/>
      <c r="N358" s="3"/>
      <c r="O358" s="3"/>
      <c r="P358" s="3"/>
      <c r="Q358" s="3"/>
      <c r="R358" s="3"/>
      <c r="S358" s="3"/>
      <c r="T358" s="3"/>
      <c r="U358" s="3"/>
      <c r="V358" s="3"/>
      <c r="W358" s="3"/>
    </row>
    <row r="359" spans="1:23" ht="14">
      <c r="A359" s="3"/>
      <c r="B359" s="3"/>
      <c r="C359" s="3"/>
      <c r="D359" s="3"/>
      <c r="E359" s="3"/>
      <c r="F359" s="3"/>
      <c r="G359" s="3"/>
      <c r="H359" s="3"/>
      <c r="I359" s="3"/>
      <c r="J359" s="3"/>
      <c r="K359" s="3"/>
      <c r="L359" s="3"/>
      <c r="M359" s="3"/>
      <c r="N359" s="3"/>
      <c r="O359" s="3"/>
      <c r="P359" s="3"/>
      <c r="Q359" s="3"/>
      <c r="R359" s="3"/>
      <c r="S359" s="3"/>
      <c r="T359" s="3"/>
      <c r="U359" s="3"/>
      <c r="V359" s="3"/>
      <c r="W359" s="3"/>
    </row>
    <row r="360" spans="1:23" ht="14">
      <c r="A360" s="3"/>
      <c r="B360" s="3"/>
      <c r="C360" s="3"/>
      <c r="D360" s="3"/>
      <c r="E360" s="3"/>
      <c r="F360" s="3"/>
      <c r="G360" s="3"/>
      <c r="H360" s="3"/>
      <c r="I360" s="3"/>
      <c r="J360" s="3"/>
      <c r="K360" s="3"/>
      <c r="L360" s="3"/>
      <c r="M360" s="3"/>
      <c r="N360" s="3"/>
      <c r="O360" s="3"/>
      <c r="P360" s="3"/>
      <c r="Q360" s="3"/>
      <c r="R360" s="3"/>
      <c r="S360" s="3"/>
      <c r="T360" s="3"/>
      <c r="U360" s="3"/>
      <c r="V360" s="3"/>
      <c r="W360" s="3"/>
    </row>
    <row r="361" spans="1:23" ht="14">
      <c r="A361" s="3"/>
      <c r="B361" s="3"/>
      <c r="C361" s="3"/>
      <c r="D361" s="3"/>
      <c r="E361" s="3"/>
      <c r="F361" s="3"/>
      <c r="G361" s="3"/>
      <c r="H361" s="3"/>
      <c r="I361" s="3"/>
      <c r="J361" s="3"/>
      <c r="K361" s="3"/>
      <c r="L361" s="3"/>
      <c r="M361" s="3"/>
      <c r="N361" s="3"/>
      <c r="O361" s="3"/>
      <c r="P361" s="3"/>
      <c r="Q361" s="3"/>
      <c r="R361" s="3"/>
      <c r="S361" s="3"/>
      <c r="T361" s="3"/>
      <c r="U361" s="3"/>
      <c r="V361" s="3"/>
      <c r="W361" s="3"/>
    </row>
    <row r="362" spans="1:23" ht="14">
      <c r="A362" s="3"/>
      <c r="B362" s="3"/>
      <c r="C362" s="3"/>
      <c r="D362" s="3"/>
      <c r="E362" s="3"/>
      <c r="F362" s="3"/>
      <c r="G362" s="3"/>
      <c r="H362" s="3"/>
      <c r="I362" s="3"/>
      <c r="J362" s="3"/>
      <c r="K362" s="3"/>
      <c r="L362" s="3"/>
      <c r="M362" s="3"/>
      <c r="N362" s="3"/>
      <c r="O362" s="3"/>
      <c r="P362" s="3"/>
      <c r="Q362" s="3"/>
      <c r="R362" s="3"/>
      <c r="S362" s="3"/>
      <c r="T362" s="3"/>
      <c r="U362" s="3"/>
      <c r="V362" s="3"/>
      <c r="W362" s="3"/>
    </row>
    <row r="363" spans="1:23" ht="14">
      <c r="A363" s="3"/>
      <c r="B363" s="3"/>
      <c r="C363" s="3"/>
      <c r="D363" s="3"/>
      <c r="E363" s="3"/>
      <c r="F363" s="3"/>
      <c r="G363" s="3"/>
      <c r="H363" s="3"/>
      <c r="I363" s="3"/>
      <c r="J363" s="3"/>
      <c r="K363" s="3"/>
      <c r="L363" s="3"/>
      <c r="M363" s="3"/>
      <c r="N363" s="3"/>
      <c r="O363" s="3"/>
      <c r="P363" s="3"/>
      <c r="Q363" s="3"/>
      <c r="R363" s="3"/>
      <c r="S363" s="3"/>
      <c r="T363" s="3"/>
      <c r="U363" s="3"/>
      <c r="V363" s="3"/>
      <c r="W363" s="3"/>
    </row>
    <row r="364" spans="1:23" ht="14">
      <c r="A364" s="3"/>
      <c r="B364" s="3"/>
      <c r="C364" s="3"/>
      <c r="D364" s="3"/>
      <c r="E364" s="3"/>
      <c r="F364" s="3"/>
      <c r="G364" s="3"/>
      <c r="H364" s="3"/>
      <c r="I364" s="3"/>
      <c r="J364" s="3"/>
      <c r="K364" s="3"/>
      <c r="L364" s="3"/>
      <c r="M364" s="3"/>
      <c r="N364" s="3"/>
      <c r="O364" s="3"/>
      <c r="P364" s="3"/>
      <c r="Q364" s="3"/>
      <c r="R364" s="3"/>
      <c r="S364" s="3"/>
      <c r="T364" s="3"/>
      <c r="U364" s="3"/>
      <c r="V364" s="3"/>
      <c r="W364" s="3"/>
    </row>
    <row r="365" spans="1:23" ht="14">
      <c r="A365" s="3"/>
      <c r="B365" s="3"/>
      <c r="C365" s="3"/>
      <c r="D365" s="3"/>
      <c r="E365" s="3"/>
      <c r="F365" s="3"/>
      <c r="G365" s="3"/>
      <c r="H365" s="3"/>
      <c r="I365" s="3"/>
      <c r="J365" s="3"/>
      <c r="K365" s="3"/>
      <c r="L365" s="3"/>
      <c r="M365" s="3"/>
      <c r="N365" s="3"/>
      <c r="O365" s="3"/>
      <c r="P365" s="3"/>
      <c r="Q365" s="3"/>
      <c r="R365" s="3"/>
      <c r="S365" s="3"/>
      <c r="T365" s="3"/>
      <c r="U365" s="3"/>
      <c r="V365" s="3"/>
      <c r="W365" s="3"/>
    </row>
    <row r="366" spans="1:23" ht="14">
      <c r="A366" s="3"/>
      <c r="B366" s="3"/>
      <c r="C366" s="3"/>
      <c r="D366" s="3"/>
      <c r="E366" s="3"/>
      <c r="F366" s="3"/>
      <c r="G366" s="3"/>
      <c r="H366" s="3"/>
      <c r="I366" s="3"/>
      <c r="J366" s="3"/>
      <c r="K366" s="3"/>
      <c r="L366" s="3"/>
      <c r="M366" s="3"/>
      <c r="N366" s="3"/>
      <c r="O366" s="3"/>
      <c r="P366" s="3"/>
      <c r="Q366" s="3"/>
      <c r="R366" s="3"/>
      <c r="S366" s="3"/>
      <c r="T366" s="3"/>
      <c r="U366" s="3"/>
      <c r="V366" s="3"/>
      <c r="W366" s="3"/>
    </row>
    <row r="367" spans="1:23" ht="14">
      <c r="A367" s="3"/>
      <c r="B367" s="3"/>
      <c r="C367" s="3"/>
      <c r="D367" s="3"/>
      <c r="E367" s="3"/>
      <c r="F367" s="3"/>
      <c r="G367" s="3"/>
      <c r="H367" s="3"/>
      <c r="I367" s="3"/>
      <c r="J367" s="3"/>
      <c r="K367" s="3"/>
      <c r="L367" s="3"/>
      <c r="M367" s="3"/>
      <c r="N367" s="3"/>
      <c r="O367" s="3"/>
      <c r="P367" s="3"/>
      <c r="Q367" s="3"/>
      <c r="R367" s="3"/>
      <c r="S367" s="3"/>
      <c r="T367" s="3"/>
      <c r="U367" s="3"/>
      <c r="V367" s="3"/>
      <c r="W367" s="3"/>
    </row>
    <row r="368" spans="1:23" ht="14">
      <c r="A368" s="3"/>
      <c r="B368" s="3"/>
      <c r="C368" s="3"/>
      <c r="D368" s="3"/>
      <c r="E368" s="3"/>
      <c r="F368" s="3"/>
      <c r="G368" s="3"/>
      <c r="H368" s="3"/>
      <c r="I368" s="3"/>
      <c r="J368" s="3"/>
      <c r="K368" s="3"/>
      <c r="L368" s="3"/>
      <c r="M368" s="3"/>
      <c r="N368" s="3"/>
      <c r="O368" s="3"/>
      <c r="P368" s="3"/>
      <c r="Q368" s="3"/>
      <c r="R368" s="3"/>
      <c r="S368" s="3"/>
      <c r="T368" s="3"/>
      <c r="U368" s="3"/>
      <c r="V368" s="3"/>
      <c r="W368" s="3"/>
    </row>
    <row r="369" spans="1:23" ht="14">
      <c r="A369" s="3"/>
      <c r="B369" s="3"/>
      <c r="C369" s="3"/>
      <c r="D369" s="3"/>
      <c r="E369" s="3"/>
      <c r="F369" s="3"/>
      <c r="G369" s="3"/>
      <c r="H369" s="3"/>
      <c r="I369" s="3"/>
      <c r="J369" s="3"/>
      <c r="K369" s="3"/>
      <c r="L369" s="3"/>
      <c r="M369" s="3"/>
      <c r="N369" s="3"/>
      <c r="O369" s="3"/>
      <c r="P369" s="3"/>
      <c r="Q369" s="3"/>
      <c r="R369" s="3"/>
      <c r="S369" s="3"/>
      <c r="T369" s="3"/>
      <c r="U369" s="3"/>
      <c r="V369" s="3"/>
      <c r="W369" s="3"/>
    </row>
    <row r="370" spans="1:23" ht="14">
      <c r="A370" s="3"/>
      <c r="B370" s="3"/>
      <c r="C370" s="3"/>
      <c r="D370" s="3"/>
      <c r="E370" s="3"/>
      <c r="F370" s="3"/>
      <c r="G370" s="3"/>
      <c r="H370" s="3"/>
      <c r="I370" s="3"/>
      <c r="J370" s="3"/>
      <c r="K370" s="3"/>
      <c r="L370" s="3"/>
      <c r="M370" s="3"/>
      <c r="N370" s="3"/>
      <c r="O370" s="3"/>
      <c r="P370" s="3"/>
      <c r="Q370" s="3"/>
      <c r="R370" s="3"/>
      <c r="S370" s="3"/>
      <c r="T370" s="3"/>
      <c r="U370" s="3"/>
      <c r="V370" s="3"/>
      <c r="W370" s="3"/>
    </row>
    <row r="371" spans="1:23" ht="14">
      <c r="A371" s="3"/>
      <c r="B371" s="3"/>
      <c r="C371" s="3"/>
      <c r="D371" s="3"/>
      <c r="E371" s="3"/>
      <c r="F371" s="3"/>
      <c r="G371" s="3"/>
      <c r="H371" s="3"/>
      <c r="I371" s="3"/>
      <c r="J371" s="3"/>
      <c r="K371" s="3"/>
      <c r="L371" s="3"/>
      <c r="M371" s="3"/>
      <c r="N371" s="3"/>
      <c r="O371" s="3"/>
      <c r="P371" s="3"/>
      <c r="Q371" s="3"/>
      <c r="R371" s="3"/>
      <c r="S371" s="3"/>
      <c r="T371" s="3"/>
      <c r="U371" s="3"/>
      <c r="V371" s="3"/>
      <c r="W371" s="3"/>
    </row>
    <row r="372" spans="1:23" ht="14">
      <c r="A372" s="3"/>
      <c r="B372" s="3"/>
      <c r="C372" s="3"/>
      <c r="D372" s="3"/>
      <c r="E372" s="3"/>
      <c r="F372" s="3"/>
      <c r="G372" s="3"/>
      <c r="H372" s="3"/>
      <c r="I372" s="3"/>
      <c r="J372" s="3"/>
      <c r="K372" s="3"/>
      <c r="L372" s="3"/>
      <c r="M372" s="3"/>
      <c r="N372" s="3"/>
      <c r="O372" s="3"/>
      <c r="P372" s="3"/>
      <c r="Q372" s="3"/>
      <c r="R372" s="3"/>
      <c r="S372" s="3"/>
      <c r="T372" s="3"/>
      <c r="U372" s="3"/>
      <c r="V372" s="3"/>
      <c r="W372" s="3"/>
    </row>
    <row r="373" spans="1:23" ht="14">
      <c r="A373" s="3"/>
      <c r="B373" s="3"/>
      <c r="C373" s="3"/>
      <c r="D373" s="3"/>
      <c r="E373" s="3"/>
      <c r="F373" s="3"/>
      <c r="G373" s="3"/>
      <c r="H373" s="3"/>
      <c r="I373" s="3"/>
      <c r="J373" s="3"/>
      <c r="K373" s="3"/>
      <c r="L373" s="3"/>
      <c r="M373" s="3"/>
      <c r="N373" s="3"/>
      <c r="O373" s="3"/>
      <c r="P373" s="3"/>
      <c r="Q373" s="3"/>
      <c r="R373" s="3"/>
      <c r="S373" s="3"/>
      <c r="T373" s="3"/>
      <c r="U373" s="3"/>
      <c r="V373" s="3"/>
      <c r="W373" s="3"/>
    </row>
    <row r="374" spans="1:23" ht="14">
      <c r="A374" s="3"/>
      <c r="B374" s="3"/>
      <c r="C374" s="3"/>
      <c r="D374" s="3"/>
      <c r="E374" s="3"/>
      <c r="F374" s="3"/>
      <c r="G374" s="3"/>
      <c r="H374" s="3"/>
      <c r="I374" s="3"/>
      <c r="J374" s="3"/>
      <c r="K374" s="3"/>
      <c r="L374" s="3"/>
      <c r="M374" s="3"/>
      <c r="N374" s="3"/>
      <c r="O374" s="3"/>
      <c r="P374" s="3"/>
      <c r="Q374" s="3"/>
      <c r="R374" s="3"/>
      <c r="S374" s="3"/>
      <c r="T374" s="3"/>
      <c r="U374" s="3"/>
      <c r="V374" s="3"/>
      <c r="W374" s="3"/>
    </row>
    <row r="375" spans="1:23" ht="14">
      <c r="A375" s="3"/>
      <c r="B375" s="3"/>
      <c r="C375" s="3"/>
      <c r="D375" s="3"/>
      <c r="E375" s="3"/>
      <c r="F375" s="3"/>
      <c r="G375" s="3"/>
      <c r="H375" s="3"/>
      <c r="I375" s="3"/>
      <c r="J375" s="3"/>
      <c r="K375" s="3"/>
      <c r="L375" s="3"/>
      <c r="M375" s="3"/>
      <c r="N375" s="3"/>
      <c r="O375" s="3"/>
      <c r="P375" s="3"/>
      <c r="Q375" s="3"/>
      <c r="R375" s="3"/>
      <c r="S375" s="3"/>
      <c r="T375" s="3"/>
      <c r="U375" s="3"/>
      <c r="V375" s="3"/>
      <c r="W375" s="3"/>
    </row>
    <row r="376" spans="1:23" ht="14">
      <c r="A376" s="3"/>
      <c r="B376" s="3"/>
      <c r="C376" s="3"/>
      <c r="D376" s="3"/>
      <c r="E376" s="3"/>
      <c r="F376" s="3"/>
      <c r="G376" s="3"/>
      <c r="H376" s="3"/>
      <c r="I376" s="3"/>
      <c r="J376" s="3"/>
      <c r="K376" s="3"/>
      <c r="L376" s="3"/>
      <c r="M376" s="3"/>
      <c r="N376" s="3"/>
      <c r="O376" s="3"/>
      <c r="P376" s="3"/>
      <c r="Q376" s="3"/>
      <c r="R376" s="3"/>
      <c r="S376" s="3"/>
      <c r="T376" s="3"/>
      <c r="U376" s="3"/>
      <c r="V376" s="3"/>
      <c r="W376" s="3"/>
    </row>
    <row r="377" spans="1:23" ht="14">
      <c r="A377" s="3"/>
      <c r="B377" s="3"/>
      <c r="C377" s="3"/>
      <c r="D377" s="3"/>
      <c r="E377" s="3"/>
      <c r="F377" s="3"/>
      <c r="G377" s="3"/>
      <c r="H377" s="3"/>
      <c r="I377" s="3"/>
      <c r="J377" s="3"/>
      <c r="K377" s="3"/>
      <c r="L377" s="3"/>
      <c r="M377" s="3"/>
      <c r="N377" s="3"/>
      <c r="O377" s="3"/>
      <c r="P377" s="3"/>
      <c r="Q377" s="3"/>
      <c r="R377" s="3"/>
      <c r="S377" s="3"/>
      <c r="T377" s="3"/>
      <c r="U377" s="3"/>
      <c r="V377" s="3"/>
      <c r="W377" s="3"/>
    </row>
    <row r="378" spans="1:23" ht="14">
      <c r="A378" s="3"/>
      <c r="B378" s="3"/>
      <c r="C378" s="3"/>
      <c r="D378" s="3"/>
      <c r="E378" s="3"/>
      <c r="F378" s="3"/>
      <c r="G378" s="3"/>
      <c r="H378" s="3"/>
      <c r="I378" s="3"/>
      <c r="J378" s="3"/>
      <c r="K378" s="3"/>
      <c r="L378" s="3"/>
      <c r="M378" s="3"/>
      <c r="N378" s="3"/>
      <c r="O378" s="3"/>
      <c r="P378" s="3"/>
      <c r="Q378" s="3"/>
      <c r="R378" s="3"/>
      <c r="S378" s="3"/>
      <c r="T378" s="3"/>
      <c r="U378" s="3"/>
      <c r="V378" s="3"/>
      <c r="W378" s="3"/>
    </row>
    <row r="379" spans="1:23" ht="14">
      <c r="A379" s="3"/>
      <c r="B379" s="3"/>
      <c r="C379" s="3"/>
      <c r="D379" s="3"/>
      <c r="E379" s="3"/>
      <c r="F379" s="3"/>
      <c r="G379" s="3"/>
      <c r="H379" s="3"/>
      <c r="I379" s="3"/>
      <c r="J379" s="3"/>
      <c r="K379" s="3"/>
      <c r="L379" s="3"/>
      <c r="M379" s="3"/>
      <c r="N379" s="3"/>
      <c r="O379" s="3"/>
      <c r="P379" s="3"/>
      <c r="Q379" s="3"/>
      <c r="R379" s="3"/>
      <c r="S379" s="3"/>
      <c r="T379" s="3"/>
      <c r="U379" s="3"/>
      <c r="V379" s="3"/>
      <c r="W379" s="3"/>
    </row>
    <row r="380" spans="1:23" ht="14">
      <c r="A380" s="3"/>
      <c r="B380" s="3"/>
      <c r="C380" s="3"/>
      <c r="D380" s="3"/>
      <c r="E380" s="3"/>
      <c r="F380" s="3"/>
      <c r="G380" s="3"/>
      <c r="H380" s="3"/>
      <c r="I380" s="3"/>
      <c r="J380" s="3"/>
      <c r="K380" s="3"/>
      <c r="L380" s="3"/>
      <c r="M380" s="3"/>
      <c r="N380" s="3"/>
      <c r="O380" s="3"/>
      <c r="P380" s="3"/>
      <c r="Q380" s="3"/>
      <c r="R380" s="3"/>
      <c r="S380" s="3"/>
      <c r="T380" s="3"/>
      <c r="U380" s="3"/>
      <c r="V380" s="3"/>
      <c r="W380" s="3"/>
    </row>
    <row r="381" spans="1:23" ht="14">
      <c r="A381" s="3"/>
      <c r="B381" s="3"/>
      <c r="C381" s="3"/>
      <c r="D381" s="3"/>
      <c r="E381" s="3"/>
      <c r="F381" s="3"/>
      <c r="G381" s="3"/>
      <c r="H381" s="3"/>
      <c r="I381" s="3"/>
      <c r="J381" s="3"/>
      <c r="K381" s="3"/>
      <c r="L381" s="3"/>
      <c r="M381" s="3"/>
      <c r="N381" s="3"/>
      <c r="O381" s="3"/>
      <c r="P381" s="3"/>
      <c r="Q381" s="3"/>
      <c r="R381" s="3"/>
      <c r="S381" s="3"/>
      <c r="T381" s="3"/>
      <c r="U381" s="3"/>
      <c r="V381" s="3"/>
      <c r="W381" s="3"/>
    </row>
    <row r="382" spans="1:23" ht="14">
      <c r="A382" s="3"/>
      <c r="B382" s="3"/>
      <c r="C382" s="3"/>
      <c r="D382" s="3"/>
      <c r="E382" s="3"/>
      <c r="F382" s="3"/>
      <c r="G382" s="3"/>
      <c r="H382" s="3"/>
      <c r="I382" s="3"/>
      <c r="J382" s="3"/>
      <c r="K382" s="3"/>
      <c r="L382" s="3"/>
      <c r="M382" s="3"/>
      <c r="N382" s="3"/>
      <c r="O382" s="3"/>
      <c r="P382" s="3"/>
      <c r="Q382" s="3"/>
      <c r="R382" s="3"/>
      <c r="S382" s="3"/>
      <c r="T382" s="3"/>
      <c r="U382" s="3"/>
      <c r="V382" s="3"/>
      <c r="W382" s="3"/>
    </row>
    <row r="383" spans="1:23" ht="14">
      <c r="A383" s="3"/>
      <c r="B383" s="3"/>
      <c r="C383" s="3"/>
      <c r="D383" s="3"/>
      <c r="E383" s="3"/>
      <c r="F383" s="3"/>
      <c r="G383" s="3"/>
      <c r="H383" s="3"/>
      <c r="I383" s="3"/>
      <c r="J383" s="3"/>
      <c r="K383" s="3"/>
      <c r="L383" s="3"/>
      <c r="M383" s="3"/>
      <c r="N383" s="3"/>
      <c r="O383" s="3"/>
      <c r="P383" s="3"/>
      <c r="Q383" s="3"/>
      <c r="R383" s="3"/>
      <c r="S383" s="3"/>
      <c r="T383" s="3"/>
      <c r="U383" s="3"/>
      <c r="V383" s="3"/>
      <c r="W383" s="3"/>
    </row>
    <row r="384" spans="1:23" ht="14">
      <c r="A384" s="3"/>
      <c r="B384" s="3"/>
      <c r="C384" s="3"/>
      <c r="D384" s="3"/>
      <c r="E384" s="3"/>
      <c r="F384" s="3"/>
      <c r="G384" s="3"/>
      <c r="H384" s="3"/>
      <c r="I384" s="3"/>
      <c r="J384" s="3"/>
      <c r="K384" s="3"/>
      <c r="L384" s="3"/>
      <c r="M384" s="3"/>
      <c r="N384" s="3"/>
      <c r="O384" s="3"/>
      <c r="P384" s="3"/>
      <c r="Q384" s="3"/>
      <c r="R384" s="3"/>
      <c r="S384" s="3"/>
      <c r="T384" s="3"/>
      <c r="U384" s="3"/>
      <c r="V384" s="3"/>
      <c r="W384" s="3"/>
    </row>
    <row r="385" spans="1:23" ht="14">
      <c r="A385" s="3"/>
      <c r="B385" s="3"/>
      <c r="C385" s="3"/>
      <c r="D385" s="3"/>
      <c r="E385" s="3"/>
      <c r="F385" s="3"/>
      <c r="G385" s="3"/>
      <c r="H385" s="3"/>
      <c r="I385" s="3"/>
      <c r="J385" s="3"/>
      <c r="K385" s="3"/>
      <c r="L385" s="3"/>
      <c r="M385" s="3"/>
      <c r="N385" s="3"/>
      <c r="O385" s="3"/>
      <c r="P385" s="3"/>
      <c r="Q385" s="3"/>
      <c r="R385" s="3"/>
      <c r="S385" s="3"/>
      <c r="T385" s="3"/>
      <c r="U385" s="3"/>
      <c r="V385" s="3"/>
      <c r="W385" s="3"/>
    </row>
    <row r="386" spans="1:23" ht="14">
      <c r="A386" s="3"/>
      <c r="B386" s="3"/>
      <c r="C386" s="3"/>
      <c r="D386" s="3"/>
      <c r="E386" s="3"/>
      <c r="F386" s="3"/>
      <c r="G386" s="3"/>
      <c r="H386" s="3"/>
      <c r="I386" s="3"/>
      <c r="J386" s="3"/>
      <c r="K386" s="3"/>
      <c r="L386" s="3"/>
      <c r="M386" s="3"/>
      <c r="N386" s="3"/>
      <c r="O386" s="3"/>
      <c r="P386" s="3"/>
      <c r="Q386" s="3"/>
      <c r="R386" s="3"/>
      <c r="S386" s="3"/>
      <c r="T386" s="3"/>
      <c r="U386" s="3"/>
      <c r="V386" s="3"/>
      <c r="W386" s="3"/>
    </row>
    <row r="387" spans="1:23" ht="14">
      <c r="A387" s="3"/>
      <c r="B387" s="3"/>
      <c r="C387" s="3"/>
      <c r="D387" s="3"/>
      <c r="E387" s="3"/>
      <c r="F387" s="3"/>
      <c r="G387" s="3"/>
      <c r="H387" s="3"/>
      <c r="I387" s="3"/>
      <c r="J387" s="3"/>
      <c r="K387" s="3"/>
      <c r="L387" s="3"/>
      <c r="M387" s="3"/>
      <c r="N387" s="3"/>
      <c r="O387" s="3"/>
      <c r="P387" s="3"/>
      <c r="Q387" s="3"/>
      <c r="R387" s="3"/>
      <c r="S387" s="3"/>
      <c r="T387" s="3"/>
      <c r="U387" s="3"/>
      <c r="V387" s="3"/>
      <c r="W387" s="3"/>
    </row>
    <row r="388" spans="1:23" ht="14">
      <c r="A388" s="3"/>
      <c r="B388" s="3"/>
      <c r="C388" s="3"/>
      <c r="D388" s="3"/>
      <c r="E388" s="3"/>
      <c r="F388" s="3"/>
      <c r="G388" s="3"/>
      <c r="H388" s="3"/>
      <c r="I388" s="3"/>
      <c r="J388" s="3"/>
      <c r="K388" s="3"/>
      <c r="L388" s="3"/>
      <c r="M388" s="3"/>
      <c r="N388" s="3"/>
      <c r="O388" s="3"/>
      <c r="P388" s="3"/>
      <c r="Q388" s="3"/>
      <c r="R388" s="3"/>
      <c r="S388" s="3"/>
      <c r="T388" s="3"/>
      <c r="U388" s="3"/>
      <c r="V388" s="3"/>
      <c r="W388" s="3"/>
    </row>
    <row r="389" spans="1:23" ht="14">
      <c r="A389" s="3"/>
      <c r="B389" s="3"/>
      <c r="C389" s="3"/>
      <c r="D389" s="3"/>
      <c r="E389" s="3"/>
      <c r="F389" s="3"/>
      <c r="G389" s="3"/>
      <c r="H389" s="3"/>
      <c r="I389" s="3"/>
      <c r="J389" s="3"/>
      <c r="K389" s="3"/>
      <c r="L389" s="3"/>
      <c r="M389" s="3"/>
      <c r="N389" s="3"/>
      <c r="O389" s="3"/>
      <c r="P389" s="3"/>
      <c r="Q389" s="3"/>
      <c r="R389" s="3"/>
      <c r="S389" s="3"/>
      <c r="T389" s="3"/>
      <c r="U389" s="3"/>
      <c r="V389" s="3"/>
      <c r="W389" s="3"/>
    </row>
    <row r="390" spans="1:23" ht="14">
      <c r="A390" s="3"/>
      <c r="B390" s="3"/>
      <c r="C390" s="3"/>
      <c r="D390" s="3"/>
      <c r="E390" s="3"/>
      <c r="F390" s="3"/>
      <c r="G390" s="3"/>
      <c r="H390" s="3"/>
      <c r="I390" s="3"/>
      <c r="J390" s="3"/>
      <c r="K390" s="3"/>
      <c r="L390" s="3"/>
      <c r="M390" s="3"/>
      <c r="N390" s="3"/>
      <c r="O390" s="3"/>
      <c r="P390" s="3"/>
      <c r="Q390" s="3"/>
      <c r="R390" s="3"/>
      <c r="S390" s="3"/>
      <c r="T390" s="3"/>
      <c r="U390" s="3"/>
      <c r="V390" s="3"/>
      <c r="W390" s="3"/>
    </row>
    <row r="391" spans="1:23" ht="14">
      <c r="A391" s="3"/>
      <c r="B391" s="3"/>
      <c r="C391" s="3"/>
      <c r="D391" s="3"/>
      <c r="E391" s="3"/>
      <c r="F391" s="3"/>
      <c r="G391" s="3"/>
      <c r="H391" s="3"/>
      <c r="I391" s="3"/>
      <c r="J391" s="3"/>
      <c r="K391" s="3"/>
      <c r="L391" s="3"/>
      <c r="M391" s="3"/>
      <c r="N391" s="3"/>
      <c r="O391" s="3"/>
      <c r="P391" s="3"/>
      <c r="Q391" s="3"/>
      <c r="R391" s="3"/>
      <c r="S391" s="3"/>
      <c r="T391" s="3"/>
      <c r="U391" s="3"/>
      <c r="V391" s="3"/>
      <c r="W391" s="3"/>
    </row>
    <row r="392" spans="1:23" ht="14">
      <c r="A392" s="3"/>
      <c r="B392" s="3"/>
      <c r="C392" s="3"/>
      <c r="D392" s="3"/>
      <c r="E392" s="3"/>
      <c r="F392" s="3"/>
      <c r="G392" s="3"/>
      <c r="H392" s="3"/>
      <c r="I392" s="3"/>
      <c r="J392" s="3"/>
      <c r="K392" s="3"/>
      <c r="L392" s="3"/>
      <c r="M392" s="3"/>
      <c r="N392" s="3"/>
      <c r="O392" s="3"/>
      <c r="P392" s="3"/>
      <c r="Q392" s="3"/>
      <c r="R392" s="3"/>
      <c r="S392" s="3"/>
      <c r="T392" s="3"/>
      <c r="U392" s="3"/>
      <c r="V392" s="3"/>
      <c r="W392" s="3"/>
    </row>
    <row r="393" spans="1:23" ht="14">
      <c r="A393" s="3"/>
      <c r="B393" s="3"/>
      <c r="C393" s="3"/>
      <c r="D393" s="3"/>
      <c r="E393" s="3"/>
      <c r="F393" s="3"/>
      <c r="G393" s="3"/>
      <c r="H393" s="3"/>
      <c r="I393" s="3"/>
      <c r="J393" s="3"/>
      <c r="K393" s="3"/>
      <c r="L393" s="3"/>
      <c r="M393" s="3"/>
      <c r="N393" s="3"/>
      <c r="O393" s="3"/>
      <c r="P393" s="3"/>
      <c r="Q393" s="3"/>
      <c r="R393" s="3"/>
      <c r="S393" s="3"/>
      <c r="T393" s="3"/>
      <c r="U393" s="3"/>
      <c r="V393" s="3"/>
      <c r="W393" s="3"/>
    </row>
    <row r="394" spans="1:23" ht="14">
      <c r="A394" s="3"/>
      <c r="B394" s="3"/>
      <c r="C394" s="3"/>
      <c r="D394" s="3"/>
      <c r="E394" s="3"/>
      <c r="F394" s="3"/>
      <c r="G394" s="3"/>
      <c r="H394" s="3"/>
      <c r="I394" s="3"/>
      <c r="J394" s="3"/>
      <c r="K394" s="3"/>
      <c r="L394" s="3"/>
      <c r="M394" s="3"/>
      <c r="N394" s="3"/>
      <c r="O394" s="3"/>
      <c r="P394" s="3"/>
      <c r="Q394" s="3"/>
      <c r="R394" s="3"/>
      <c r="S394" s="3"/>
      <c r="T394" s="3"/>
      <c r="U394" s="3"/>
      <c r="V394" s="3"/>
      <c r="W394" s="3"/>
    </row>
    <row r="395" spans="1:23" ht="14">
      <c r="A395" s="3"/>
      <c r="B395" s="3"/>
      <c r="C395" s="3"/>
      <c r="D395" s="3"/>
      <c r="E395" s="3"/>
      <c r="F395" s="3"/>
      <c r="G395" s="3"/>
      <c r="H395" s="3"/>
      <c r="I395" s="3"/>
      <c r="J395" s="3"/>
      <c r="K395" s="3"/>
      <c r="L395" s="3"/>
      <c r="M395" s="3"/>
      <c r="N395" s="3"/>
      <c r="O395" s="3"/>
      <c r="P395" s="3"/>
      <c r="Q395" s="3"/>
      <c r="R395" s="3"/>
      <c r="S395" s="3"/>
      <c r="T395" s="3"/>
      <c r="U395" s="3"/>
      <c r="V395" s="3"/>
      <c r="W395" s="3"/>
    </row>
    <row r="396" spans="1:23" ht="14">
      <c r="A396" s="3"/>
      <c r="B396" s="3"/>
      <c r="C396" s="3"/>
      <c r="D396" s="3"/>
      <c r="E396" s="3"/>
      <c r="F396" s="3"/>
      <c r="G396" s="3"/>
      <c r="H396" s="3"/>
      <c r="I396" s="3"/>
      <c r="J396" s="3"/>
      <c r="K396" s="3"/>
      <c r="L396" s="3"/>
      <c r="M396" s="3"/>
      <c r="N396" s="3"/>
      <c r="O396" s="3"/>
      <c r="P396" s="3"/>
      <c r="Q396" s="3"/>
      <c r="R396" s="3"/>
      <c r="S396" s="3"/>
      <c r="T396" s="3"/>
      <c r="U396" s="3"/>
      <c r="V396" s="3"/>
      <c r="W396" s="3"/>
    </row>
    <row r="397" spans="1:23" ht="14">
      <c r="A397" s="3"/>
      <c r="B397" s="3"/>
      <c r="C397" s="3"/>
      <c r="D397" s="3"/>
      <c r="E397" s="3"/>
      <c r="F397" s="3"/>
      <c r="G397" s="3"/>
      <c r="H397" s="3"/>
      <c r="I397" s="3"/>
      <c r="J397" s="3"/>
      <c r="K397" s="3"/>
      <c r="L397" s="3"/>
      <c r="M397" s="3"/>
      <c r="N397" s="3"/>
      <c r="O397" s="3"/>
      <c r="P397" s="3"/>
      <c r="Q397" s="3"/>
      <c r="R397" s="3"/>
      <c r="S397" s="3"/>
      <c r="T397" s="3"/>
      <c r="U397" s="3"/>
      <c r="V397" s="3"/>
      <c r="W397" s="3"/>
    </row>
    <row r="398" spans="1:23" ht="14">
      <c r="A398" s="3"/>
      <c r="B398" s="3"/>
      <c r="C398" s="3"/>
      <c r="D398" s="3"/>
      <c r="E398" s="3"/>
      <c r="F398" s="3"/>
      <c r="G398" s="3"/>
      <c r="H398" s="3"/>
      <c r="I398" s="3"/>
      <c r="J398" s="3"/>
      <c r="K398" s="3"/>
      <c r="L398" s="3"/>
      <c r="M398" s="3"/>
      <c r="N398" s="3"/>
      <c r="O398" s="3"/>
      <c r="P398" s="3"/>
      <c r="Q398" s="3"/>
      <c r="R398" s="3"/>
      <c r="S398" s="3"/>
      <c r="T398" s="3"/>
      <c r="U398" s="3"/>
      <c r="V398" s="3"/>
      <c r="W398" s="3"/>
    </row>
    <row r="399" spans="1:23" ht="14">
      <c r="A399" s="3"/>
      <c r="B399" s="3"/>
      <c r="C399" s="3"/>
      <c r="D399" s="3"/>
      <c r="E399" s="3"/>
      <c r="F399" s="3"/>
      <c r="G399" s="3"/>
      <c r="H399" s="3"/>
      <c r="I399" s="3"/>
      <c r="J399" s="3"/>
      <c r="K399" s="3"/>
      <c r="L399" s="3"/>
      <c r="M399" s="3"/>
      <c r="N399" s="3"/>
      <c r="O399" s="3"/>
      <c r="P399" s="3"/>
      <c r="Q399" s="3"/>
      <c r="R399" s="3"/>
      <c r="S399" s="3"/>
      <c r="T399" s="3"/>
      <c r="U399" s="3"/>
      <c r="V399" s="3"/>
      <c r="W399" s="3"/>
    </row>
    <row r="400" spans="1:23" ht="14">
      <c r="A400" s="3"/>
      <c r="B400" s="3"/>
      <c r="C400" s="3"/>
      <c r="D400" s="3"/>
      <c r="E400" s="3"/>
      <c r="F400" s="3"/>
      <c r="G400" s="3"/>
      <c r="H400" s="3"/>
      <c r="I400" s="3"/>
      <c r="J400" s="3"/>
      <c r="K400" s="3"/>
      <c r="L400" s="3"/>
      <c r="M400" s="3"/>
      <c r="N400" s="3"/>
      <c r="O400" s="3"/>
      <c r="P400" s="3"/>
      <c r="Q400" s="3"/>
      <c r="R400" s="3"/>
      <c r="S400" s="3"/>
      <c r="T400" s="3"/>
      <c r="U400" s="3"/>
      <c r="V400" s="3"/>
      <c r="W400" s="3"/>
    </row>
    <row r="401" spans="1:23" ht="14">
      <c r="A401" s="3"/>
      <c r="B401" s="3"/>
      <c r="C401" s="3"/>
      <c r="D401" s="3"/>
      <c r="E401" s="3"/>
      <c r="F401" s="3"/>
      <c r="G401" s="3"/>
      <c r="H401" s="3"/>
      <c r="I401" s="3"/>
      <c r="J401" s="3"/>
      <c r="K401" s="3"/>
      <c r="L401" s="3"/>
      <c r="M401" s="3"/>
      <c r="N401" s="3"/>
      <c r="O401" s="3"/>
      <c r="P401" s="3"/>
      <c r="Q401" s="3"/>
      <c r="R401" s="3"/>
      <c r="S401" s="3"/>
      <c r="T401" s="3"/>
      <c r="U401" s="3"/>
      <c r="V401" s="3"/>
      <c r="W401" s="3"/>
    </row>
    <row r="402" spans="1:23" ht="14">
      <c r="A402" s="3"/>
      <c r="B402" s="3"/>
      <c r="C402" s="3"/>
      <c r="D402" s="3"/>
      <c r="E402" s="3"/>
      <c r="F402" s="3"/>
      <c r="G402" s="3"/>
      <c r="H402" s="3"/>
      <c r="I402" s="3"/>
      <c r="J402" s="3"/>
      <c r="K402" s="3"/>
      <c r="L402" s="3"/>
      <c r="M402" s="3"/>
      <c r="N402" s="3"/>
      <c r="O402" s="3"/>
      <c r="P402" s="3"/>
      <c r="Q402" s="3"/>
      <c r="R402" s="3"/>
      <c r="S402" s="3"/>
      <c r="T402" s="3"/>
      <c r="U402" s="3"/>
      <c r="V402" s="3"/>
      <c r="W402" s="3"/>
    </row>
    <row r="403" spans="1:23" ht="14">
      <c r="A403" s="3"/>
      <c r="B403" s="3"/>
      <c r="C403" s="3"/>
      <c r="D403" s="3"/>
      <c r="E403" s="3"/>
      <c r="F403" s="3"/>
      <c r="G403" s="3"/>
      <c r="H403" s="3"/>
      <c r="I403" s="3"/>
      <c r="J403" s="3"/>
      <c r="K403" s="3"/>
      <c r="L403" s="3"/>
      <c r="M403" s="3"/>
      <c r="N403" s="3"/>
      <c r="O403" s="3"/>
      <c r="P403" s="3"/>
      <c r="Q403" s="3"/>
      <c r="R403" s="3"/>
      <c r="S403" s="3"/>
      <c r="T403" s="3"/>
      <c r="U403" s="3"/>
      <c r="V403" s="3"/>
      <c r="W403" s="3"/>
    </row>
    <row r="404" spans="1:23" ht="14">
      <c r="A404" s="3"/>
      <c r="B404" s="3"/>
      <c r="C404" s="3"/>
      <c r="D404" s="3"/>
      <c r="E404" s="3"/>
      <c r="F404" s="3"/>
      <c r="G404" s="3"/>
      <c r="H404" s="3"/>
      <c r="I404" s="3"/>
      <c r="J404" s="3"/>
      <c r="K404" s="3"/>
      <c r="L404" s="3"/>
      <c r="M404" s="3"/>
      <c r="N404" s="3"/>
      <c r="O404" s="3"/>
      <c r="P404" s="3"/>
      <c r="Q404" s="3"/>
      <c r="R404" s="3"/>
      <c r="S404" s="3"/>
      <c r="T404" s="3"/>
      <c r="U404" s="3"/>
      <c r="V404" s="3"/>
      <c r="W404" s="3"/>
    </row>
    <row r="405" spans="1:23" ht="14">
      <c r="A405" s="3"/>
      <c r="B405" s="3"/>
      <c r="C405" s="3"/>
      <c r="D405" s="3"/>
      <c r="E405" s="3"/>
      <c r="F405" s="3"/>
      <c r="G405" s="3"/>
      <c r="H405" s="3"/>
      <c r="I405" s="3"/>
      <c r="J405" s="3"/>
      <c r="K405" s="3"/>
      <c r="L405" s="3"/>
      <c r="M405" s="3"/>
      <c r="N405" s="3"/>
      <c r="O405" s="3"/>
      <c r="P405" s="3"/>
      <c r="Q405" s="3"/>
      <c r="R405" s="3"/>
      <c r="S405" s="3"/>
      <c r="T405" s="3"/>
      <c r="U405" s="3"/>
      <c r="V405" s="3"/>
      <c r="W405" s="3"/>
    </row>
    <row r="406" spans="1:23" ht="14">
      <c r="A406" s="3"/>
      <c r="B406" s="3"/>
      <c r="C406" s="3"/>
      <c r="D406" s="3"/>
      <c r="E406" s="3"/>
      <c r="F406" s="3"/>
      <c r="G406" s="3"/>
      <c r="H406" s="3"/>
      <c r="I406" s="3"/>
      <c r="J406" s="3"/>
      <c r="K406" s="3"/>
      <c r="L406" s="3"/>
      <c r="M406" s="3"/>
      <c r="N406" s="3"/>
      <c r="O406" s="3"/>
      <c r="P406" s="3"/>
      <c r="Q406" s="3"/>
      <c r="R406" s="3"/>
      <c r="S406" s="3"/>
      <c r="T406" s="3"/>
      <c r="U406" s="3"/>
      <c r="V406" s="3"/>
      <c r="W406" s="3"/>
    </row>
    <row r="407" spans="1:23" ht="14">
      <c r="A407" s="3"/>
      <c r="B407" s="3"/>
      <c r="C407" s="3"/>
      <c r="D407" s="3"/>
      <c r="E407" s="3"/>
      <c r="F407" s="3"/>
      <c r="G407" s="3"/>
      <c r="H407" s="3"/>
      <c r="I407" s="3"/>
      <c r="J407" s="3"/>
      <c r="K407" s="3"/>
      <c r="L407" s="3"/>
      <c r="M407" s="3"/>
      <c r="N407" s="3"/>
      <c r="O407" s="3"/>
      <c r="P407" s="3"/>
      <c r="Q407" s="3"/>
      <c r="R407" s="3"/>
      <c r="S407" s="3"/>
      <c r="T407" s="3"/>
      <c r="U407" s="3"/>
      <c r="V407" s="3"/>
      <c r="W407" s="3"/>
    </row>
    <row r="408" spans="1:23" ht="14">
      <c r="A408" s="3"/>
      <c r="B408" s="3"/>
      <c r="C408" s="3"/>
      <c r="D408" s="3"/>
      <c r="E408" s="3"/>
      <c r="F408" s="3"/>
      <c r="G408" s="3"/>
      <c r="H408" s="3"/>
      <c r="I408" s="3"/>
      <c r="J408" s="3"/>
      <c r="K408" s="3"/>
      <c r="L408" s="3"/>
      <c r="M408" s="3"/>
      <c r="N408" s="3"/>
      <c r="O408" s="3"/>
      <c r="P408" s="3"/>
      <c r="Q408" s="3"/>
      <c r="R408" s="3"/>
      <c r="S408" s="3"/>
      <c r="T408" s="3"/>
      <c r="U408" s="3"/>
      <c r="V408" s="3"/>
      <c r="W408" s="3"/>
    </row>
    <row r="409" spans="1:23" ht="14">
      <c r="A409" s="3"/>
      <c r="B409" s="3"/>
      <c r="C409" s="3"/>
      <c r="D409" s="3"/>
      <c r="E409" s="3"/>
      <c r="F409" s="3"/>
      <c r="G409" s="3"/>
      <c r="H409" s="3"/>
      <c r="I409" s="3"/>
      <c r="J409" s="3"/>
      <c r="K409" s="3"/>
      <c r="L409" s="3"/>
      <c r="M409" s="3"/>
      <c r="N409" s="3"/>
      <c r="O409" s="3"/>
      <c r="P409" s="3"/>
      <c r="Q409" s="3"/>
      <c r="R409" s="3"/>
      <c r="S409" s="3"/>
      <c r="T409" s="3"/>
      <c r="U409" s="3"/>
      <c r="V409" s="3"/>
      <c r="W409" s="3"/>
    </row>
    <row r="410" spans="1:23" ht="14">
      <c r="A410" s="3"/>
      <c r="B410" s="3"/>
      <c r="C410" s="3"/>
      <c r="D410" s="3"/>
      <c r="E410" s="3"/>
      <c r="F410" s="3"/>
      <c r="G410" s="3"/>
      <c r="H410" s="3"/>
      <c r="I410" s="3"/>
      <c r="J410" s="3"/>
      <c r="K410" s="3"/>
      <c r="L410" s="3"/>
      <c r="M410" s="3"/>
      <c r="N410" s="3"/>
      <c r="O410" s="3"/>
      <c r="P410" s="3"/>
      <c r="Q410" s="3"/>
      <c r="R410" s="3"/>
      <c r="S410" s="3"/>
      <c r="T410" s="3"/>
      <c r="U410" s="3"/>
      <c r="V410" s="3"/>
      <c r="W410" s="3"/>
    </row>
    <row r="411" spans="1:23" ht="14">
      <c r="A411" s="3"/>
      <c r="B411" s="3"/>
      <c r="C411" s="3"/>
      <c r="D411" s="3"/>
      <c r="E411" s="3"/>
      <c r="F411" s="3"/>
      <c r="G411" s="3"/>
      <c r="H411" s="3"/>
      <c r="I411" s="3"/>
      <c r="J411" s="3"/>
      <c r="K411" s="3"/>
      <c r="L411" s="3"/>
      <c r="M411" s="3"/>
      <c r="N411" s="3"/>
      <c r="O411" s="3"/>
      <c r="P411" s="3"/>
      <c r="Q411" s="3"/>
      <c r="R411" s="3"/>
      <c r="S411" s="3"/>
      <c r="T411" s="3"/>
      <c r="U411" s="3"/>
      <c r="V411" s="3"/>
      <c r="W411" s="3"/>
    </row>
    <row r="412" spans="1:23" ht="14">
      <c r="A412" s="3"/>
      <c r="B412" s="3"/>
      <c r="C412" s="3"/>
      <c r="D412" s="3"/>
      <c r="E412" s="3"/>
      <c r="F412" s="3"/>
      <c r="G412" s="3"/>
      <c r="H412" s="3"/>
      <c r="I412" s="3"/>
      <c r="J412" s="3"/>
      <c r="K412" s="3"/>
      <c r="L412" s="3"/>
      <c r="M412" s="3"/>
      <c r="N412" s="3"/>
      <c r="O412" s="3"/>
      <c r="P412" s="3"/>
      <c r="Q412" s="3"/>
      <c r="R412" s="3"/>
      <c r="S412" s="3"/>
      <c r="T412" s="3"/>
      <c r="U412" s="3"/>
      <c r="V412" s="3"/>
      <c r="W412" s="3"/>
    </row>
    <row r="413" spans="1:23" ht="14">
      <c r="A413" s="3"/>
      <c r="B413" s="3"/>
      <c r="C413" s="3"/>
      <c r="D413" s="3"/>
      <c r="E413" s="3"/>
      <c r="F413" s="3"/>
      <c r="G413" s="3"/>
      <c r="H413" s="3"/>
      <c r="I413" s="3"/>
      <c r="J413" s="3"/>
      <c r="K413" s="3"/>
      <c r="L413" s="3"/>
      <c r="M413" s="3"/>
      <c r="N413" s="3"/>
      <c r="O413" s="3"/>
      <c r="P413" s="3"/>
      <c r="Q413" s="3"/>
      <c r="R413" s="3"/>
      <c r="S413" s="3"/>
      <c r="T413" s="3"/>
      <c r="U413" s="3"/>
      <c r="V413" s="3"/>
      <c r="W413" s="3"/>
    </row>
    <row r="414" spans="1:23" ht="14">
      <c r="A414" s="3"/>
      <c r="B414" s="3"/>
      <c r="C414" s="3"/>
      <c r="D414" s="3"/>
      <c r="E414" s="3"/>
      <c r="F414" s="3"/>
      <c r="G414" s="3"/>
      <c r="H414" s="3"/>
      <c r="I414" s="3"/>
      <c r="J414" s="3"/>
      <c r="K414" s="3"/>
      <c r="L414" s="3"/>
      <c r="M414" s="3"/>
      <c r="N414" s="3"/>
      <c r="O414" s="3"/>
      <c r="P414" s="3"/>
      <c r="Q414" s="3"/>
      <c r="R414" s="3"/>
      <c r="S414" s="3"/>
      <c r="T414" s="3"/>
      <c r="U414" s="3"/>
      <c r="V414" s="3"/>
      <c r="W414" s="3"/>
    </row>
    <row r="415" spans="1:23" ht="14">
      <c r="A415" s="3"/>
      <c r="B415" s="3"/>
      <c r="C415" s="3"/>
      <c r="D415" s="3"/>
      <c r="E415" s="3"/>
      <c r="F415" s="3"/>
      <c r="G415" s="3"/>
      <c r="H415" s="3"/>
      <c r="I415" s="3"/>
      <c r="J415" s="3"/>
      <c r="K415" s="3"/>
      <c r="L415" s="3"/>
      <c r="M415" s="3"/>
      <c r="N415" s="3"/>
      <c r="O415" s="3"/>
      <c r="P415" s="3"/>
      <c r="Q415" s="3"/>
      <c r="R415" s="3"/>
      <c r="S415" s="3"/>
      <c r="T415" s="3"/>
      <c r="U415" s="3"/>
      <c r="V415" s="3"/>
      <c r="W415" s="3"/>
    </row>
    <row r="416" spans="1:23" ht="14">
      <c r="A416" s="3"/>
      <c r="B416" s="3"/>
      <c r="C416" s="3"/>
      <c r="D416" s="3"/>
      <c r="E416" s="3"/>
      <c r="F416" s="3"/>
      <c r="G416" s="3"/>
      <c r="H416" s="3"/>
      <c r="I416" s="3"/>
      <c r="J416" s="3"/>
      <c r="K416" s="3"/>
      <c r="L416" s="3"/>
      <c r="M416" s="3"/>
      <c r="N416" s="3"/>
      <c r="O416" s="3"/>
      <c r="P416" s="3"/>
      <c r="Q416" s="3"/>
      <c r="R416" s="3"/>
      <c r="S416" s="3"/>
      <c r="T416" s="3"/>
      <c r="U416" s="3"/>
      <c r="V416" s="3"/>
      <c r="W416" s="3"/>
    </row>
    <row r="417" spans="1:23" ht="14">
      <c r="A417" s="3"/>
      <c r="B417" s="3"/>
      <c r="C417" s="3"/>
      <c r="D417" s="3"/>
      <c r="E417" s="3"/>
      <c r="F417" s="3"/>
      <c r="G417" s="3"/>
      <c r="H417" s="3"/>
      <c r="I417" s="3"/>
      <c r="J417" s="3"/>
      <c r="K417" s="3"/>
      <c r="L417" s="3"/>
      <c r="M417" s="3"/>
      <c r="N417" s="3"/>
      <c r="O417" s="3"/>
      <c r="P417" s="3"/>
      <c r="Q417" s="3"/>
      <c r="R417" s="3"/>
      <c r="S417" s="3"/>
      <c r="T417" s="3"/>
      <c r="U417" s="3"/>
      <c r="V417" s="3"/>
      <c r="W417" s="3"/>
    </row>
    <row r="418" spans="1:23" ht="14">
      <c r="A418" s="3"/>
      <c r="B418" s="3"/>
      <c r="C418" s="3"/>
      <c r="D418" s="3"/>
      <c r="E418" s="3"/>
      <c r="F418" s="3"/>
      <c r="G418" s="3"/>
      <c r="H418" s="3"/>
      <c r="I418" s="3"/>
      <c r="J418" s="3"/>
      <c r="K418" s="3"/>
      <c r="L418" s="3"/>
      <c r="M418" s="3"/>
      <c r="N418" s="3"/>
      <c r="O418" s="3"/>
      <c r="P418" s="3"/>
      <c r="Q418" s="3"/>
      <c r="R418" s="3"/>
      <c r="S418" s="3"/>
      <c r="T418" s="3"/>
      <c r="U418" s="3"/>
      <c r="V418" s="3"/>
      <c r="W418" s="3"/>
    </row>
    <row r="419" spans="1:23" ht="14">
      <c r="A419" s="3"/>
      <c r="B419" s="3"/>
      <c r="C419" s="3"/>
      <c r="D419" s="3"/>
      <c r="E419" s="3"/>
      <c r="F419" s="3"/>
      <c r="G419" s="3"/>
      <c r="H419" s="3"/>
      <c r="I419" s="3"/>
      <c r="J419" s="3"/>
      <c r="K419" s="3"/>
      <c r="L419" s="3"/>
      <c r="M419" s="3"/>
      <c r="N419" s="3"/>
      <c r="O419" s="3"/>
      <c r="P419" s="3"/>
      <c r="Q419" s="3"/>
      <c r="R419" s="3"/>
      <c r="S419" s="3"/>
      <c r="T419" s="3"/>
      <c r="U419" s="3"/>
      <c r="V419" s="3"/>
      <c r="W419" s="3"/>
    </row>
    <row r="420" spans="1:23" ht="14">
      <c r="A420" s="3"/>
      <c r="B420" s="3"/>
      <c r="C420" s="3"/>
      <c r="D420" s="3"/>
      <c r="E420" s="3"/>
      <c r="F420" s="3"/>
      <c r="G420" s="3"/>
      <c r="H420" s="3"/>
      <c r="I420" s="3"/>
      <c r="J420" s="3"/>
      <c r="K420" s="3"/>
      <c r="L420" s="3"/>
      <c r="M420" s="3"/>
      <c r="N420" s="3"/>
      <c r="O420" s="3"/>
      <c r="P420" s="3"/>
      <c r="Q420" s="3"/>
      <c r="R420" s="3"/>
      <c r="S420" s="3"/>
      <c r="T420" s="3"/>
      <c r="U420" s="3"/>
      <c r="V420" s="3"/>
      <c r="W420" s="3"/>
    </row>
    <row r="421" spans="1:23" ht="14">
      <c r="A421" s="3"/>
      <c r="B421" s="3"/>
      <c r="C421" s="3"/>
      <c r="D421" s="3"/>
      <c r="E421" s="3"/>
      <c r="F421" s="3"/>
      <c r="G421" s="3"/>
      <c r="H421" s="3"/>
      <c r="I421" s="3"/>
      <c r="J421" s="3"/>
      <c r="K421" s="3"/>
      <c r="L421" s="3"/>
      <c r="M421" s="3"/>
      <c r="N421" s="3"/>
      <c r="O421" s="3"/>
      <c r="P421" s="3"/>
      <c r="Q421" s="3"/>
      <c r="R421" s="3"/>
      <c r="S421" s="3"/>
      <c r="T421" s="3"/>
      <c r="U421" s="3"/>
      <c r="V421" s="3"/>
      <c r="W421" s="3"/>
    </row>
    <row r="422" spans="1:23" ht="14">
      <c r="A422" s="3"/>
      <c r="B422" s="3"/>
      <c r="C422" s="3"/>
      <c r="D422" s="3"/>
      <c r="E422" s="3"/>
      <c r="F422" s="3"/>
      <c r="G422" s="3"/>
      <c r="H422" s="3"/>
      <c r="I422" s="3"/>
      <c r="J422" s="3"/>
      <c r="K422" s="3"/>
      <c r="L422" s="3"/>
      <c r="M422" s="3"/>
      <c r="N422" s="3"/>
      <c r="O422" s="3"/>
      <c r="P422" s="3"/>
      <c r="Q422" s="3"/>
      <c r="R422" s="3"/>
      <c r="S422" s="3"/>
      <c r="T422" s="3"/>
      <c r="U422" s="3"/>
      <c r="V422" s="3"/>
      <c r="W422" s="3"/>
    </row>
    <row r="423" spans="1:23" ht="14">
      <c r="A423" s="3"/>
      <c r="B423" s="3"/>
      <c r="C423" s="3"/>
      <c r="D423" s="3"/>
      <c r="E423" s="3"/>
      <c r="F423" s="3"/>
      <c r="G423" s="3"/>
      <c r="H423" s="3"/>
      <c r="I423" s="3"/>
      <c r="J423" s="3"/>
      <c r="K423" s="3"/>
      <c r="L423" s="3"/>
      <c r="M423" s="3"/>
      <c r="N423" s="3"/>
      <c r="O423" s="3"/>
      <c r="P423" s="3"/>
      <c r="Q423" s="3"/>
      <c r="R423" s="3"/>
      <c r="S423" s="3"/>
      <c r="T423" s="3"/>
      <c r="U423" s="3"/>
      <c r="V423" s="3"/>
      <c r="W423" s="3"/>
    </row>
    <row r="424" spans="1:23" ht="14">
      <c r="A424" s="3"/>
      <c r="B424" s="3"/>
      <c r="C424" s="3"/>
      <c r="D424" s="3"/>
      <c r="E424" s="3"/>
      <c r="F424" s="3"/>
      <c r="G424" s="3"/>
      <c r="H424" s="3"/>
      <c r="I424" s="3"/>
      <c r="J424" s="3"/>
      <c r="K424" s="3"/>
      <c r="L424" s="3"/>
      <c r="M424" s="3"/>
      <c r="N424" s="3"/>
      <c r="O424" s="3"/>
      <c r="P424" s="3"/>
      <c r="Q424" s="3"/>
      <c r="R424" s="3"/>
      <c r="S424" s="3"/>
      <c r="T424" s="3"/>
      <c r="U424" s="3"/>
      <c r="V424" s="3"/>
      <c r="W424" s="3"/>
    </row>
    <row r="425" spans="1:23" ht="14">
      <c r="A425" s="3"/>
      <c r="B425" s="3"/>
      <c r="C425" s="3"/>
      <c r="D425" s="3"/>
      <c r="E425" s="3"/>
      <c r="F425" s="3"/>
      <c r="G425" s="3"/>
      <c r="H425" s="3"/>
      <c r="I425" s="3"/>
      <c r="J425" s="3"/>
      <c r="K425" s="3"/>
      <c r="L425" s="3"/>
      <c r="M425" s="3"/>
      <c r="N425" s="3"/>
      <c r="O425" s="3"/>
      <c r="P425" s="3"/>
      <c r="Q425" s="3"/>
      <c r="R425" s="3"/>
      <c r="S425" s="3"/>
      <c r="T425" s="3"/>
      <c r="U425" s="3"/>
      <c r="V425" s="3"/>
      <c r="W425" s="3"/>
    </row>
    <row r="426" spans="1:23" ht="14">
      <c r="A426" s="3"/>
      <c r="B426" s="3"/>
      <c r="C426" s="3"/>
      <c r="D426" s="3"/>
      <c r="E426" s="3"/>
      <c r="F426" s="3"/>
      <c r="G426" s="3"/>
      <c r="H426" s="3"/>
      <c r="I426" s="3"/>
      <c r="J426" s="3"/>
      <c r="K426" s="3"/>
      <c r="L426" s="3"/>
      <c r="M426" s="3"/>
      <c r="N426" s="3"/>
      <c r="O426" s="3"/>
      <c r="P426" s="3"/>
      <c r="Q426" s="3"/>
      <c r="R426" s="3"/>
      <c r="S426" s="3"/>
      <c r="T426" s="3"/>
      <c r="U426" s="3"/>
      <c r="V426" s="3"/>
      <c r="W426" s="3"/>
    </row>
    <row r="427" spans="1:23" ht="14">
      <c r="A427" s="3"/>
      <c r="B427" s="3"/>
      <c r="C427" s="3"/>
      <c r="D427" s="3"/>
      <c r="E427" s="3"/>
      <c r="F427" s="3"/>
      <c r="G427" s="3"/>
      <c r="H427" s="3"/>
      <c r="I427" s="3"/>
      <c r="J427" s="3"/>
      <c r="K427" s="3"/>
      <c r="L427" s="3"/>
      <c r="M427" s="3"/>
      <c r="N427" s="3"/>
      <c r="O427" s="3"/>
      <c r="P427" s="3"/>
      <c r="Q427" s="3"/>
      <c r="R427" s="3"/>
      <c r="S427" s="3"/>
      <c r="T427" s="3"/>
      <c r="U427" s="3"/>
      <c r="V427" s="3"/>
      <c r="W427" s="3"/>
    </row>
    <row r="428" spans="1:23" ht="14">
      <c r="A428" s="3"/>
      <c r="B428" s="3"/>
      <c r="C428" s="3"/>
      <c r="D428" s="3"/>
      <c r="E428" s="3"/>
      <c r="F428" s="3"/>
      <c r="G428" s="3"/>
      <c r="H428" s="3"/>
      <c r="I428" s="3"/>
      <c r="J428" s="3"/>
      <c r="K428" s="3"/>
      <c r="L428" s="3"/>
      <c r="M428" s="3"/>
      <c r="N428" s="3"/>
      <c r="O428" s="3"/>
      <c r="P428" s="3"/>
      <c r="Q428" s="3"/>
      <c r="R428" s="3"/>
      <c r="S428" s="3"/>
      <c r="T428" s="3"/>
      <c r="U428" s="3"/>
      <c r="V428" s="3"/>
      <c r="W428" s="3"/>
    </row>
    <row r="429" spans="1:23" ht="14">
      <c r="A429" s="3"/>
      <c r="B429" s="3"/>
      <c r="C429" s="3"/>
      <c r="D429" s="3"/>
      <c r="E429" s="3"/>
      <c r="F429" s="3"/>
      <c r="G429" s="3"/>
      <c r="H429" s="3"/>
      <c r="I429" s="3"/>
      <c r="J429" s="3"/>
      <c r="K429" s="3"/>
      <c r="L429" s="3"/>
      <c r="M429" s="3"/>
      <c r="N429" s="3"/>
      <c r="O429" s="3"/>
      <c r="P429" s="3"/>
      <c r="Q429" s="3"/>
      <c r="R429" s="3"/>
      <c r="S429" s="3"/>
      <c r="T429" s="3"/>
      <c r="U429" s="3"/>
      <c r="V429" s="3"/>
      <c r="W429" s="3"/>
    </row>
    <row r="430" spans="1:23" ht="14">
      <c r="A430" s="3"/>
      <c r="B430" s="3"/>
      <c r="C430" s="3"/>
      <c r="D430" s="3"/>
      <c r="E430" s="3"/>
      <c r="F430" s="3"/>
      <c r="G430" s="3"/>
      <c r="H430" s="3"/>
      <c r="I430" s="3"/>
      <c r="J430" s="3"/>
      <c r="K430" s="3"/>
      <c r="L430" s="3"/>
      <c r="M430" s="3"/>
      <c r="N430" s="3"/>
      <c r="O430" s="3"/>
      <c r="P430" s="3"/>
      <c r="Q430" s="3"/>
      <c r="R430" s="3"/>
      <c r="S430" s="3"/>
      <c r="T430" s="3"/>
      <c r="U430" s="3"/>
      <c r="V430" s="3"/>
      <c r="W430" s="3"/>
    </row>
    <row r="431" spans="1:23" ht="14">
      <c r="A431" s="3"/>
      <c r="B431" s="3"/>
      <c r="C431" s="3"/>
      <c r="D431" s="3"/>
      <c r="E431" s="3"/>
      <c r="F431" s="3"/>
      <c r="G431" s="3"/>
      <c r="H431" s="3"/>
      <c r="I431" s="3"/>
      <c r="J431" s="3"/>
      <c r="K431" s="3"/>
      <c r="L431" s="3"/>
      <c r="M431" s="3"/>
      <c r="N431" s="3"/>
      <c r="O431" s="3"/>
      <c r="P431" s="3"/>
      <c r="Q431" s="3"/>
      <c r="R431" s="3"/>
      <c r="S431" s="3"/>
      <c r="T431" s="3"/>
      <c r="U431" s="3"/>
      <c r="V431" s="3"/>
      <c r="W431" s="3"/>
    </row>
    <row r="432" spans="1:23" ht="14">
      <c r="A432" s="3"/>
      <c r="B432" s="3"/>
      <c r="C432" s="3"/>
      <c r="D432" s="3"/>
      <c r="E432" s="3"/>
      <c r="F432" s="3"/>
      <c r="G432" s="3"/>
      <c r="H432" s="3"/>
      <c r="I432" s="3"/>
      <c r="J432" s="3"/>
      <c r="K432" s="3"/>
      <c r="L432" s="3"/>
      <c r="M432" s="3"/>
      <c r="N432" s="3"/>
      <c r="O432" s="3"/>
      <c r="P432" s="3"/>
      <c r="Q432" s="3"/>
      <c r="R432" s="3"/>
      <c r="S432" s="3"/>
      <c r="T432" s="3"/>
      <c r="U432" s="3"/>
      <c r="V432" s="3"/>
      <c r="W432" s="3"/>
    </row>
    <row r="433" spans="1:23" ht="14">
      <c r="A433" s="3"/>
      <c r="B433" s="3"/>
      <c r="C433" s="3"/>
      <c r="D433" s="3"/>
      <c r="E433" s="3"/>
      <c r="F433" s="3"/>
      <c r="G433" s="3"/>
      <c r="H433" s="3"/>
      <c r="I433" s="3"/>
      <c r="J433" s="3"/>
      <c r="K433" s="3"/>
      <c r="L433" s="3"/>
      <c r="M433" s="3"/>
      <c r="N433" s="3"/>
      <c r="O433" s="3"/>
      <c r="P433" s="3"/>
      <c r="Q433" s="3"/>
      <c r="R433" s="3"/>
      <c r="S433" s="3"/>
      <c r="T433" s="3"/>
      <c r="U433" s="3"/>
      <c r="V433" s="3"/>
      <c r="W433" s="3"/>
    </row>
    <row r="434" spans="1:23" ht="14">
      <c r="A434" s="3"/>
      <c r="B434" s="3"/>
      <c r="C434" s="3"/>
      <c r="D434" s="3"/>
      <c r="E434" s="3"/>
      <c r="F434" s="3"/>
      <c r="G434" s="3"/>
      <c r="H434" s="3"/>
      <c r="I434" s="3"/>
      <c r="J434" s="3"/>
      <c r="K434" s="3"/>
      <c r="L434" s="3"/>
      <c r="M434" s="3"/>
      <c r="N434" s="3"/>
      <c r="O434" s="3"/>
      <c r="P434" s="3"/>
      <c r="Q434" s="3"/>
      <c r="R434" s="3"/>
      <c r="S434" s="3"/>
      <c r="T434" s="3"/>
      <c r="U434" s="3"/>
      <c r="V434" s="3"/>
      <c r="W434" s="3"/>
    </row>
    <row r="435" spans="1:23" ht="14">
      <c r="A435" s="3"/>
      <c r="B435" s="3"/>
      <c r="C435" s="3"/>
      <c r="D435" s="3"/>
      <c r="E435" s="3"/>
      <c r="F435" s="3"/>
      <c r="G435" s="3"/>
      <c r="H435" s="3"/>
      <c r="I435" s="3"/>
      <c r="J435" s="3"/>
      <c r="K435" s="3"/>
      <c r="L435" s="3"/>
      <c r="M435" s="3"/>
      <c r="N435" s="3"/>
      <c r="O435" s="3"/>
      <c r="P435" s="3"/>
      <c r="Q435" s="3"/>
      <c r="R435" s="3"/>
      <c r="S435" s="3"/>
      <c r="T435" s="3"/>
      <c r="U435" s="3"/>
      <c r="V435" s="3"/>
      <c r="W435" s="3"/>
    </row>
    <row r="436" spans="1:23" ht="14">
      <c r="A436" s="3"/>
      <c r="B436" s="3"/>
      <c r="C436" s="3"/>
      <c r="D436" s="3"/>
      <c r="E436" s="3"/>
      <c r="F436" s="3"/>
      <c r="G436" s="3"/>
      <c r="H436" s="3"/>
      <c r="I436" s="3"/>
      <c r="J436" s="3"/>
      <c r="K436" s="3"/>
      <c r="L436" s="3"/>
      <c r="M436" s="3"/>
      <c r="N436" s="3"/>
      <c r="O436" s="3"/>
      <c r="P436" s="3"/>
      <c r="Q436" s="3"/>
      <c r="R436" s="3"/>
      <c r="S436" s="3"/>
      <c r="T436" s="3"/>
      <c r="U436" s="3"/>
      <c r="V436" s="3"/>
      <c r="W436" s="3"/>
    </row>
    <row r="437" spans="1:23" ht="14">
      <c r="A437" s="3"/>
      <c r="B437" s="3"/>
      <c r="C437" s="3"/>
      <c r="D437" s="3"/>
      <c r="E437" s="3"/>
      <c r="F437" s="3"/>
      <c r="G437" s="3"/>
      <c r="H437" s="3"/>
      <c r="I437" s="3"/>
      <c r="J437" s="3"/>
      <c r="K437" s="3"/>
      <c r="L437" s="3"/>
      <c r="M437" s="3"/>
      <c r="N437" s="3"/>
      <c r="O437" s="3"/>
      <c r="P437" s="3"/>
      <c r="Q437" s="3"/>
      <c r="R437" s="3"/>
      <c r="S437" s="3"/>
      <c r="T437" s="3"/>
      <c r="U437" s="3"/>
      <c r="V437" s="3"/>
      <c r="W437" s="3"/>
    </row>
    <row r="438" spans="1:23" ht="14">
      <c r="A438" s="3"/>
      <c r="B438" s="3"/>
      <c r="C438" s="3"/>
      <c r="D438" s="3"/>
      <c r="E438" s="3"/>
      <c r="F438" s="3"/>
      <c r="G438" s="3"/>
      <c r="H438" s="3"/>
      <c r="I438" s="3"/>
      <c r="J438" s="3"/>
      <c r="K438" s="3"/>
      <c r="L438" s="3"/>
      <c r="M438" s="3"/>
      <c r="N438" s="3"/>
      <c r="O438" s="3"/>
      <c r="P438" s="3"/>
      <c r="Q438" s="3"/>
      <c r="R438" s="3"/>
      <c r="S438" s="3"/>
      <c r="T438" s="3"/>
      <c r="U438" s="3"/>
      <c r="V438" s="3"/>
      <c r="W438" s="3"/>
    </row>
    <row r="439" spans="1:23" ht="14">
      <c r="A439" s="3"/>
      <c r="B439" s="3"/>
      <c r="C439" s="3"/>
      <c r="D439" s="3"/>
      <c r="E439" s="3"/>
      <c r="F439" s="3"/>
      <c r="G439" s="3"/>
      <c r="H439" s="3"/>
      <c r="I439" s="3"/>
      <c r="J439" s="3"/>
      <c r="K439" s="3"/>
      <c r="L439" s="3"/>
      <c r="M439" s="3"/>
      <c r="N439" s="3"/>
      <c r="O439" s="3"/>
      <c r="P439" s="3"/>
      <c r="Q439" s="3"/>
      <c r="R439" s="3"/>
      <c r="S439" s="3"/>
      <c r="T439" s="3"/>
      <c r="U439" s="3"/>
      <c r="V439" s="3"/>
      <c r="W439" s="3"/>
    </row>
    <row r="440" spans="1:23" ht="14">
      <c r="A440" s="3"/>
      <c r="B440" s="3"/>
      <c r="C440" s="3"/>
      <c r="D440" s="3"/>
      <c r="E440" s="3"/>
      <c r="F440" s="3"/>
      <c r="G440" s="3"/>
      <c r="H440" s="3"/>
      <c r="I440" s="3"/>
      <c r="J440" s="3"/>
      <c r="K440" s="3"/>
      <c r="L440" s="3"/>
      <c r="M440" s="3"/>
      <c r="N440" s="3"/>
      <c r="O440" s="3"/>
      <c r="P440" s="3"/>
      <c r="Q440" s="3"/>
      <c r="R440" s="3"/>
      <c r="S440" s="3"/>
      <c r="T440" s="3"/>
      <c r="U440" s="3"/>
      <c r="V440" s="3"/>
      <c r="W440" s="3"/>
    </row>
    <row r="441" spans="1:23" ht="14">
      <c r="A441" s="3"/>
      <c r="B441" s="3"/>
      <c r="C441" s="3"/>
      <c r="D441" s="3"/>
      <c r="E441" s="3"/>
      <c r="F441" s="3"/>
      <c r="G441" s="3"/>
      <c r="H441" s="3"/>
      <c r="I441" s="3"/>
      <c r="J441" s="3"/>
      <c r="K441" s="3"/>
      <c r="L441" s="3"/>
      <c r="M441" s="3"/>
      <c r="N441" s="3"/>
      <c r="O441" s="3"/>
      <c r="P441" s="3"/>
      <c r="Q441" s="3"/>
      <c r="R441" s="3"/>
      <c r="S441" s="3"/>
      <c r="T441" s="3"/>
      <c r="U441" s="3"/>
      <c r="V441" s="3"/>
      <c r="W441" s="3"/>
    </row>
    <row r="442" spans="1:23" ht="14">
      <c r="A442" s="3"/>
      <c r="B442" s="3"/>
      <c r="C442" s="3"/>
      <c r="D442" s="3"/>
      <c r="E442" s="3"/>
      <c r="F442" s="3"/>
      <c r="G442" s="3"/>
      <c r="H442" s="3"/>
      <c r="I442" s="3"/>
      <c r="J442" s="3"/>
      <c r="K442" s="3"/>
      <c r="L442" s="3"/>
      <c r="M442" s="3"/>
      <c r="N442" s="3"/>
      <c r="O442" s="3"/>
      <c r="P442" s="3"/>
      <c r="Q442" s="3"/>
      <c r="R442" s="3"/>
      <c r="S442" s="3"/>
      <c r="T442" s="3"/>
      <c r="U442" s="3"/>
      <c r="V442" s="3"/>
      <c r="W442" s="3"/>
    </row>
    <row r="443" spans="1:23" ht="14">
      <c r="A443" s="3"/>
      <c r="B443" s="3"/>
      <c r="C443" s="3"/>
      <c r="D443" s="3"/>
      <c r="E443" s="3"/>
      <c r="F443" s="3"/>
      <c r="G443" s="3"/>
      <c r="H443" s="3"/>
      <c r="I443" s="3"/>
      <c r="J443" s="3"/>
      <c r="K443" s="3"/>
      <c r="L443" s="3"/>
      <c r="M443" s="3"/>
      <c r="N443" s="3"/>
      <c r="O443" s="3"/>
      <c r="P443" s="3"/>
      <c r="Q443" s="3"/>
      <c r="R443" s="3"/>
      <c r="S443" s="3"/>
      <c r="T443" s="3"/>
      <c r="U443" s="3"/>
      <c r="V443" s="3"/>
      <c r="W443" s="3"/>
    </row>
    <row r="444" spans="1:23" ht="14">
      <c r="A444" s="3"/>
      <c r="B444" s="3"/>
      <c r="C444" s="3"/>
      <c r="D444" s="3"/>
      <c r="E444" s="3"/>
      <c r="F444" s="3"/>
      <c r="G444" s="3"/>
      <c r="H444" s="3"/>
      <c r="I444" s="3"/>
      <c r="J444" s="3"/>
      <c r="K444" s="3"/>
      <c r="L444" s="3"/>
      <c r="M444" s="3"/>
      <c r="N444" s="3"/>
      <c r="O444" s="3"/>
      <c r="P444" s="3"/>
      <c r="Q444" s="3"/>
      <c r="R444" s="3"/>
      <c r="S444" s="3"/>
      <c r="T444" s="3"/>
      <c r="U444" s="3"/>
      <c r="V444" s="3"/>
      <c r="W444" s="3"/>
    </row>
    <row r="445" spans="1:23" ht="14">
      <c r="A445" s="3"/>
      <c r="B445" s="3"/>
      <c r="C445" s="3"/>
      <c r="D445" s="3"/>
      <c r="E445" s="3"/>
      <c r="F445" s="3"/>
      <c r="G445" s="3"/>
      <c r="H445" s="3"/>
      <c r="I445" s="3"/>
      <c r="J445" s="3"/>
      <c r="K445" s="3"/>
      <c r="L445" s="3"/>
      <c r="M445" s="3"/>
      <c r="N445" s="3"/>
      <c r="O445" s="3"/>
      <c r="P445" s="3"/>
      <c r="Q445" s="3"/>
      <c r="R445" s="3"/>
      <c r="S445" s="3"/>
      <c r="T445" s="3"/>
      <c r="U445" s="3"/>
      <c r="V445" s="3"/>
      <c r="W445" s="3"/>
    </row>
    <row r="446" spans="1:23" ht="14">
      <c r="A446" s="3"/>
      <c r="B446" s="3"/>
      <c r="C446" s="3"/>
      <c r="D446" s="3"/>
      <c r="E446" s="3"/>
      <c r="F446" s="3"/>
      <c r="G446" s="3"/>
      <c r="H446" s="3"/>
      <c r="I446" s="3"/>
      <c r="J446" s="3"/>
      <c r="K446" s="3"/>
      <c r="L446" s="3"/>
      <c r="M446" s="3"/>
      <c r="N446" s="3"/>
      <c r="O446" s="3"/>
      <c r="P446" s="3"/>
      <c r="Q446" s="3"/>
      <c r="R446" s="3"/>
      <c r="S446" s="3"/>
      <c r="T446" s="3"/>
      <c r="U446" s="3"/>
      <c r="V446" s="3"/>
      <c r="W446" s="3"/>
    </row>
    <row r="447" spans="1:23" ht="14">
      <c r="A447" s="3"/>
      <c r="B447" s="3"/>
      <c r="C447" s="3"/>
      <c r="D447" s="3"/>
      <c r="E447" s="3"/>
      <c r="F447" s="3"/>
      <c r="G447" s="3"/>
      <c r="H447" s="3"/>
      <c r="I447" s="3"/>
      <c r="J447" s="3"/>
      <c r="K447" s="3"/>
      <c r="L447" s="3"/>
      <c r="M447" s="3"/>
      <c r="N447" s="3"/>
      <c r="O447" s="3"/>
      <c r="P447" s="3"/>
      <c r="Q447" s="3"/>
      <c r="R447" s="3"/>
      <c r="S447" s="3"/>
      <c r="T447" s="3"/>
      <c r="U447" s="3"/>
      <c r="V447" s="3"/>
      <c r="W447" s="3"/>
    </row>
    <row r="448" spans="1:23" ht="14">
      <c r="A448" s="3"/>
      <c r="B448" s="3"/>
      <c r="C448" s="3"/>
      <c r="D448" s="3"/>
      <c r="E448" s="3"/>
      <c r="F448" s="3"/>
      <c r="G448" s="3"/>
      <c r="H448" s="3"/>
      <c r="I448" s="3"/>
      <c r="J448" s="3"/>
      <c r="K448" s="3"/>
      <c r="L448" s="3"/>
      <c r="M448" s="3"/>
      <c r="N448" s="3"/>
      <c r="O448" s="3"/>
      <c r="P448" s="3"/>
      <c r="Q448" s="3"/>
      <c r="R448" s="3"/>
      <c r="S448" s="3"/>
      <c r="T448" s="3"/>
      <c r="U448" s="3"/>
      <c r="V448" s="3"/>
      <c r="W448" s="3"/>
    </row>
    <row r="449" spans="1:23" ht="14">
      <c r="A449" s="3"/>
      <c r="B449" s="3"/>
      <c r="C449" s="3"/>
      <c r="D449" s="3"/>
      <c r="E449" s="3"/>
      <c r="F449" s="3"/>
      <c r="G449" s="3"/>
      <c r="H449" s="3"/>
      <c r="I449" s="3"/>
      <c r="J449" s="3"/>
      <c r="K449" s="3"/>
      <c r="L449" s="3"/>
      <c r="M449" s="3"/>
      <c r="N449" s="3"/>
      <c r="O449" s="3"/>
      <c r="P449" s="3"/>
      <c r="Q449" s="3"/>
      <c r="R449" s="3"/>
      <c r="S449" s="3"/>
      <c r="T449" s="3"/>
      <c r="U449" s="3"/>
      <c r="V449" s="3"/>
      <c r="W449" s="3"/>
    </row>
    <row r="450" spans="1:23" ht="14">
      <c r="A450" s="3"/>
      <c r="B450" s="3"/>
      <c r="C450" s="3"/>
      <c r="D450" s="3"/>
      <c r="E450" s="3"/>
      <c r="F450" s="3"/>
      <c r="G450" s="3"/>
      <c r="H450" s="3"/>
      <c r="I450" s="3"/>
      <c r="J450" s="3"/>
      <c r="K450" s="3"/>
      <c r="L450" s="3"/>
      <c r="M450" s="3"/>
      <c r="N450" s="3"/>
      <c r="O450" s="3"/>
      <c r="P450" s="3"/>
      <c r="Q450" s="3"/>
      <c r="R450" s="3"/>
      <c r="S450" s="3"/>
      <c r="T450" s="3"/>
      <c r="U450" s="3"/>
      <c r="V450" s="3"/>
      <c r="W450" s="3"/>
    </row>
    <row r="451" spans="1:23" ht="14">
      <c r="A451" s="3"/>
      <c r="B451" s="3"/>
      <c r="C451" s="3"/>
      <c r="D451" s="3"/>
      <c r="E451" s="3"/>
      <c r="F451" s="3"/>
      <c r="G451" s="3"/>
      <c r="H451" s="3"/>
      <c r="I451" s="3"/>
      <c r="J451" s="3"/>
      <c r="K451" s="3"/>
      <c r="L451" s="3"/>
      <c r="M451" s="3"/>
      <c r="N451" s="3"/>
      <c r="O451" s="3"/>
      <c r="P451" s="3"/>
      <c r="Q451" s="3"/>
      <c r="R451" s="3"/>
      <c r="S451" s="3"/>
      <c r="T451" s="3"/>
      <c r="U451" s="3"/>
      <c r="V451" s="3"/>
      <c r="W451" s="3"/>
    </row>
    <row r="452" spans="1:23" ht="14">
      <c r="A452" s="3"/>
      <c r="B452" s="3"/>
      <c r="C452" s="3"/>
      <c r="D452" s="3"/>
      <c r="E452" s="3"/>
      <c r="F452" s="3"/>
      <c r="G452" s="3"/>
      <c r="H452" s="3"/>
      <c r="I452" s="3"/>
      <c r="J452" s="3"/>
      <c r="K452" s="3"/>
      <c r="L452" s="3"/>
      <c r="M452" s="3"/>
      <c r="N452" s="3"/>
      <c r="O452" s="3"/>
      <c r="P452" s="3"/>
      <c r="Q452" s="3"/>
      <c r="R452" s="3"/>
      <c r="S452" s="3"/>
      <c r="T452" s="3"/>
      <c r="U452" s="3"/>
      <c r="V452" s="3"/>
      <c r="W452" s="3"/>
    </row>
    <row r="453" spans="1:23" ht="14">
      <c r="A453" s="3"/>
      <c r="B453" s="3"/>
      <c r="C453" s="3"/>
      <c r="D453" s="3"/>
      <c r="E453" s="3"/>
      <c r="F453" s="3"/>
      <c r="G453" s="3"/>
      <c r="H453" s="3"/>
      <c r="I453" s="3"/>
      <c r="J453" s="3"/>
      <c r="K453" s="3"/>
      <c r="L453" s="3"/>
      <c r="M453" s="3"/>
      <c r="N453" s="3"/>
      <c r="O453" s="3"/>
      <c r="P453" s="3"/>
      <c r="Q453" s="3"/>
      <c r="R453" s="3"/>
      <c r="S453" s="3"/>
      <c r="T453" s="3"/>
      <c r="U453" s="3"/>
      <c r="V453" s="3"/>
      <c r="W453" s="3"/>
    </row>
    <row r="454" spans="1:23" ht="14">
      <c r="A454" s="3"/>
      <c r="B454" s="3"/>
      <c r="C454" s="3"/>
      <c r="D454" s="3"/>
      <c r="E454" s="3"/>
      <c r="F454" s="3"/>
      <c r="G454" s="3"/>
      <c r="H454" s="3"/>
      <c r="I454" s="3"/>
      <c r="J454" s="3"/>
      <c r="K454" s="3"/>
      <c r="L454" s="3"/>
      <c r="M454" s="3"/>
      <c r="N454" s="3"/>
      <c r="O454" s="3"/>
      <c r="P454" s="3"/>
      <c r="Q454" s="3"/>
      <c r="R454" s="3"/>
      <c r="S454" s="3"/>
      <c r="T454" s="3"/>
      <c r="U454" s="3"/>
      <c r="V454" s="3"/>
      <c r="W454" s="3"/>
    </row>
    <row r="455" spans="1:23" ht="14">
      <c r="A455" s="3"/>
      <c r="B455" s="3"/>
      <c r="C455" s="3"/>
      <c r="D455" s="3"/>
      <c r="E455" s="3"/>
      <c r="F455" s="3"/>
      <c r="G455" s="3"/>
      <c r="H455" s="3"/>
      <c r="I455" s="3"/>
      <c r="J455" s="3"/>
      <c r="K455" s="3"/>
      <c r="L455" s="3"/>
      <c r="M455" s="3"/>
      <c r="N455" s="3"/>
      <c r="O455" s="3"/>
      <c r="P455" s="3"/>
      <c r="Q455" s="3"/>
      <c r="R455" s="3"/>
      <c r="S455" s="3"/>
      <c r="T455" s="3"/>
      <c r="U455" s="3"/>
      <c r="V455" s="3"/>
      <c r="W455" s="3"/>
    </row>
    <row r="456" spans="1:23" ht="14">
      <c r="A456" s="3"/>
      <c r="B456" s="3"/>
      <c r="C456" s="3"/>
      <c r="D456" s="3"/>
      <c r="E456" s="3"/>
      <c r="F456" s="3"/>
      <c r="G456" s="3"/>
      <c r="H456" s="3"/>
      <c r="I456" s="3"/>
      <c r="J456" s="3"/>
      <c r="K456" s="3"/>
      <c r="L456" s="3"/>
      <c r="M456" s="3"/>
      <c r="N456" s="3"/>
      <c r="O456" s="3"/>
      <c r="P456" s="3"/>
      <c r="Q456" s="3"/>
      <c r="R456" s="3"/>
      <c r="S456" s="3"/>
      <c r="T456" s="3"/>
      <c r="U456" s="3"/>
      <c r="V456" s="3"/>
      <c r="W456" s="3"/>
    </row>
    <row r="457" spans="1:23" ht="14">
      <c r="A457" s="3"/>
      <c r="B457" s="3"/>
      <c r="C457" s="3"/>
      <c r="D457" s="3"/>
      <c r="E457" s="3"/>
      <c r="F457" s="3"/>
      <c r="G457" s="3"/>
      <c r="H457" s="3"/>
      <c r="I457" s="3"/>
      <c r="J457" s="3"/>
      <c r="K457" s="3"/>
      <c r="L457" s="3"/>
      <c r="M457" s="3"/>
      <c r="N457" s="3"/>
      <c r="O457" s="3"/>
      <c r="P457" s="3"/>
      <c r="Q457" s="3"/>
      <c r="R457" s="3"/>
      <c r="S457" s="3"/>
      <c r="T457" s="3"/>
      <c r="U457" s="3"/>
      <c r="V457" s="3"/>
      <c r="W457" s="3"/>
    </row>
    <row r="458" spans="1:23" ht="14">
      <c r="A458" s="3"/>
      <c r="B458" s="3"/>
      <c r="C458" s="3"/>
      <c r="D458" s="3"/>
      <c r="E458" s="3"/>
      <c r="F458" s="3"/>
      <c r="G458" s="3"/>
      <c r="H458" s="3"/>
      <c r="I458" s="3"/>
      <c r="J458" s="3"/>
      <c r="K458" s="3"/>
      <c r="L458" s="3"/>
      <c r="M458" s="3"/>
      <c r="N458" s="3"/>
      <c r="O458" s="3"/>
      <c r="P458" s="3"/>
      <c r="Q458" s="3"/>
      <c r="R458" s="3"/>
      <c r="S458" s="3"/>
      <c r="T458" s="3"/>
      <c r="U458" s="3"/>
      <c r="V458" s="3"/>
      <c r="W458" s="3"/>
    </row>
    <row r="459" spans="1:23" ht="14">
      <c r="A459" s="3"/>
      <c r="B459" s="3"/>
      <c r="C459" s="3"/>
      <c r="D459" s="3"/>
      <c r="E459" s="3"/>
      <c r="F459" s="3"/>
      <c r="G459" s="3"/>
      <c r="H459" s="3"/>
      <c r="I459" s="3"/>
      <c r="J459" s="3"/>
      <c r="K459" s="3"/>
      <c r="L459" s="3"/>
      <c r="M459" s="3"/>
      <c r="N459" s="3"/>
      <c r="O459" s="3"/>
      <c r="P459" s="3"/>
      <c r="Q459" s="3"/>
      <c r="R459" s="3"/>
      <c r="S459" s="3"/>
      <c r="T459" s="3"/>
      <c r="U459" s="3"/>
      <c r="V459" s="3"/>
      <c r="W459" s="3"/>
    </row>
    <row r="460" spans="1:23" ht="14">
      <c r="A460" s="3"/>
      <c r="B460" s="3"/>
      <c r="C460" s="3"/>
      <c r="D460" s="3"/>
      <c r="E460" s="3"/>
      <c r="F460" s="3"/>
      <c r="G460" s="3"/>
      <c r="H460" s="3"/>
      <c r="I460" s="3"/>
      <c r="J460" s="3"/>
      <c r="K460" s="3"/>
      <c r="L460" s="3"/>
      <c r="M460" s="3"/>
      <c r="N460" s="3"/>
      <c r="O460" s="3"/>
      <c r="P460" s="3"/>
      <c r="Q460" s="3"/>
      <c r="R460" s="3"/>
      <c r="S460" s="3"/>
      <c r="T460" s="3"/>
      <c r="U460" s="3"/>
      <c r="V460" s="3"/>
      <c r="W460" s="3"/>
    </row>
    <row r="461" spans="1:23" ht="14">
      <c r="A461" s="3"/>
      <c r="B461" s="3"/>
      <c r="C461" s="3"/>
      <c r="D461" s="3"/>
      <c r="E461" s="3"/>
      <c r="F461" s="3"/>
      <c r="G461" s="3"/>
      <c r="H461" s="3"/>
      <c r="I461" s="3"/>
      <c r="J461" s="3"/>
      <c r="K461" s="3"/>
      <c r="L461" s="3"/>
      <c r="M461" s="3"/>
      <c r="N461" s="3"/>
      <c r="O461" s="3"/>
      <c r="P461" s="3"/>
      <c r="Q461" s="3"/>
      <c r="R461" s="3"/>
      <c r="S461" s="3"/>
      <c r="T461" s="3"/>
      <c r="U461" s="3"/>
      <c r="V461" s="3"/>
      <c r="W461" s="3"/>
    </row>
    <row r="462" spans="1:23" ht="14">
      <c r="A462" s="3"/>
      <c r="B462" s="3"/>
      <c r="C462" s="3"/>
      <c r="D462" s="3"/>
      <c r="E462" s="3"/>
      <c r="F462" s="3"/>
      <c r="G462" s="3"/>
      <c r="H462" s="3"/>
      <c r="I462" s="3"/>
      <c r="J462" s="3"/>
      <c r="K462" s="3"/>
      <c r="L462" s="3"/>
      <c r="M462" s="3"/>
      <c r="N462" s="3"/>
      <c r="O462" s="3"/>
      <c r="P462" s="3"/>
      <c r="Q462" s="3"/>
      <c r="R462" s="3"/>
      <c r="S462" s="3"/>
      <c r="T462" s="3"/>
      <c r="U462" s="3"/>
      <c r="V462" s="3"/>
      <c r="W462" s="3"/>
    </row>
    <row r="463" spans="1:23" ht="14">
      <c r="A463" s="3"/>
      <c r="B463" s="3"/>
      <c r="C463" s="3"/>
      <c r="D463" s="3"/>
      <c r="E463" s="3"/>
      <c r="F463" s="3"/>
      <c r="G463" s="3"/>
      <c r="H463" s="3"/>
      <c r="I463" s="3"/>
      <c r="J463" s="3"/>
      <c r="K463" s="3"/>
      <c r="L463" s="3"/>
      <c r="M463" s="3"/>
      <c r="N463" s="3"/>
      <c r="O463" s="3"/>
      <c r="P463" s="3"/>
      <c r="Q463" s="3"/>
      <c r="R463" s="3"/>
      <c r="S463" s="3"/>
      <c r="T463" s="3"/>
      <c r="U463" s="3"/>
      <c r="V463" s="3"/>
      <c r="W463" s="3"/>
    </row>
    <row r="464" spans="1:23" ht="14">
      <c r="A464" s="3"/>
      <c r="B464" s="3"/>
      <c r="C464" s="3"/>
      <c r="D464" s="3"/>
      <c r="E464" s="3"/>
      <c r="F464" s="3"/>
      <c r="G464" s="3"/>
      <c r="H464" s="3"/>
      <c r="I464" s="3"/>
      <c r="J464" s="3"/>
      <c r="K464" s="3"/>
      <c r="L464" s="3"/>
      <c r="M464" s="3"/>
      <c r="N464" s="3"/>
      <c r="O464" s="3"/>
      <c r="P464" s="3"/>
      <c r="Q464" s="3"/>
      <c r="R464" s="3"/>
      <c r="S464" s="3"/>
      <c r="T464" s="3"/>
      <c r="U464" s="3"/>
      <c r="V464" s="3"/>
      <c r="W464" s="3"/>
    </row>
    <row r="465" spans="1:23" ht="14">
      <c r="A465" s="3"/>
      <c r="B465" s="3"/>
      <c r="C465" s="3"/>
      <c r="D465" s="3"/>
      <c r="E465" s="3"/>
      <c r="F465" s="3"/>
      <c r="G465" s="3"/>
      <c r="H465" s="3"/>
      <c r="I465" s="3"/>
      <c r="J465" s="3"/>
      <c r="K465" s="3"/>
      <c r="L465" s="3"/>
      <c r="M465" s="3"/>
      <c r="N465" s="3"/>
      <c r="O465" s="3"/>
      <c r="P465" s="3"/>
      <c r="Q465" s="3"/>
      <c r="R465" s="3"/>
      <c r="S465" s="3"/>
      <c r="T465" s="3"/>
      <c r="U465" s="3"/>
      <c r="V465" s="3"/>
      <c r="W465" s="3"/>
    </row>
    <row r="466" spans="1:23" ht="14">
      <c r="A466" s="3"/>
      <c r="B466" s="3"/>
      <c r="C466" s="3"/>
      <c r="D466" s="3"/>
      <c r="E466" s="3"/>
      <c r="F466" s="3"/>
      <c r="G466" s="3"/>
      <c r="H466" s="3"/>
      <c r="I466" s="3"/>
      <c r="J466" s="3"/>
      <c r="K466" s="3"/>
      <c r="L466" s="3"/>
      <c r="M466" s="3"/>
      <c r="N466" s="3"/>
      <c r="O466" s="3"/>
      <c r="P466" s="3"/>
      <c r="Q466" s="3"/>
      <c r="R466" s="3"/>
      <c r="S466" s="3"/>
      <c r="T466" s="3"/>
      <c r="U466" s="3"/>
      <c r="V466" s="3"/>
      <c r="W466" s="3"/>
    </row>
    <row r="467" spans="1:23" ht="14">
      <c r="A467" s="3"/>
      <c r="B467" s="3"/>
      <c r="C467" s="3"/>
      <c r="D467" s="3"/>
      <c r="E467" s="3"/>
      <c r="F467" s="3"/>
      <c r="G467" s="3"/>
      <c r="H467" s="3"/>
      <c r="I467" s="3"/>
      <c r="J467" s="3"/>
      <c r="K467" s="3"/>
      <c r="L467" s="3"/>
      <c r="M467" s="3"/>
      <c r="N467" s="3"/>
      <c r="O467" s="3"/>
      <c r="P467" s="3"/>
      <c r="Q467" s="3"/>
      <c r="R467" s="3"/>
      <c r="S467" s="3"/>
      <c r="T467" s="3"/>
      <c r="U467" s="3"/>
      <c r="V467" s="3"/>
      <c r="W467" s="3"/>
    </row>
    <row r="468" spans="1:23" ht="14">
      <c r="A468" s="3"/>
      <c r="B468" s="3"/>
      <c r="C468" s="3"/>
      <c r="D468" s="3"/>
      <c r="E468" s="3"/>
      <c r="F468" s="3"/>
      <c r="G468" s="3"/>
      <c r="H468" s="3"/>
      <c r="I468" s="3"/>
      <c r="J468" s="3"/>
      <c r="K468" s="3"/>
      <c r="L468" s="3"/>
      <c r="M468" s="3"/>
      <c r="N468" s="3"/>
      <c r="O468" s="3"/>
      <c r="P468" s="3"/>
      <c r="Q468" s="3"/>
      <c r="R468" s="3"/>
      <c r="S468" s="3"/>
      <c r="T468" s="3"/>
      <c r="U468" s="3"/>
      <c r="V468" s="3"/>
      <c r="W468" s="3"/>
    </row>
    <row r="469" spans="1:23" ht="14">
      <c r="A469" s="3"/>
      <c r="B469" s="3"/>
      <c r="C469" s="3"/>
      <c r="D469" s="3"/>
      <c r="E469" s="3"/>
      <c r="F469" s="3"/>
      <c r="G469" s="3"/>
      <c r="H469" s="3"/>
      <c r="I469" s="3"/>
      <c r="J469" s="3"/>
      <c r="K469" s="3"/>
      <c r="L469" s="3"/>
      <c r="M469" s="3"/>
      <c r="N469" s="3"/>
      <c r="O469" s="3"/>
      <c r="P469" s="3"/>
      <c r="Q469" s="3"/>
      <c r="R469" s="3"/>
      <c r="S469" s="3"/>
      <c r="T469" s="3"/>
      <c r="U469" s="3"/>
      <c r="V469" s="3"/>
      <c r="W469" s="3"/>
    </row>
    <row r="470" spans="1:23" ht="14">
      <c r="A470" s="3"/>
      <c r="B470" s="3"/>
      <c r="C470" s="3"/>
      <c r="D470" s="3"/>
      <c r="E470" s="3"/>
      <c r="F470" s="3"/>
      <c r="G470" s="3"/>
      <c r="H470" s="3"/>
      <c r="I470" s="3"/>
      <c r="J470" s="3"/>
      <c r="K470" s="3"/>
      <c r="L470" s="3"/>
      <c r="M470" s="3"/>
      <c r="N470" s="3"/>
      <c r="O470" s="3"/>
      <c r="P470" s="3"/>
      <c r="Q470" s="3"/>
      <c r="R470" s="3"/>
      <c r="S470" s="3"/>
      <c r="T470" s="3"/>
      <c r="U470" s="3"/>
      <c r="V470" s="3"/>
      <c r="W470" s="3"/>
    </row>
    <row r="471" spans="1:23" ht="14">
      <c r="A471" s="3"/>
      <c r="B471" s="3"/>
      <c r="C471" s="3"/>
      <c r="D471" s="3"/>
      <c r="E471" s="3"/>
      <c r="F471" s="3"/>
      <c r="G471" s="3"/>
      <c r="H471" s="3"/>
      <c r="I471" s="3"/>
      <c r="J471" s="3"/>
      <c r="K471" s="3"/>
      <c r="L471" s="3"/>
      <c r="M471" s="3"/>
      <c r="N471" s="3"/>
      <c r="O471" s="3"/>
      <c r="P471" s="3"/>
      <c r="Q471" s="3"/>
      <c r="R471" s="3"/>
      <c r="S471" s="3"/>
      <c r="T471" s="3"/>
      <c r="U471" s="3"/>
      <c r="V471" s="3"/>
      <c r="W471" s="3"/>
    </row>
    <row r="472" spans="1:23" ht="14">
      <c r="A472" s="3"/>
      <c r="B472" s="3"/>
      <c r="C472" s="3"/>
      <c r="D472" s="3"/>
      <c r="E472" s="3"/>
      <c r="F472" s="3"/>
      <c r="G472" s="3"/>
      <c r="H472" s="3"/>
      <c r="I472" s="3"/>
      <c r="J472" s="3"/>
      <c r="K472" s="3"/>
      <c r="L472" s="3"/>
      <c r="M472" s="3"/>
      <c r="N472" s="3"/>
      <c r="O472" s="3"/>
      <c r="P472" s="3"/>
      <c r="Q472" s="3"/>
      <c r="R472" s="3"/>
      <c r="S472" s="3"/>
      <c r="T472" s="3"/>
      <c r="U472" s="3"/>
      <c r="V472" s="3"/>
      <c r="W472" s="3"/>
    </row>
    <row r="473" spans="1:23" ht="14">
      <c r="A473" s="3"/>
      <c r="B473" s="3"/>
      <c r="C473" s="3"/>
      <c r="D473" s="3"/>
      <c r="E473" s="3"/>
      <c r="F473" s="3"/>
      <c r="G473" s="3"/>
      <c r="H473" s="3"/>
      <c r="I473" s="3"/>
      <c r="J473" s="3"/>
      <c r="K473" s="3"/>
      <c r="L473" s="3"/>
      <c r="M473" s="3"/>
      <c r="N473" s="3"/>
      <c r="O473" s="3"/>
      <c r="P473" s="3"/>
      <c r="Q473" s="3"/>
      <c r="R473" s="3"/>
      <c r="S473" s="3"/>
      <c r="T473" s="3"/>
      <c r="U473" s="3"/>
      <c r="V473" s="3"/>
      <c r="W473" s="3"/>
    </row>
    <row r="474" spans="1:23" ht="14">
      <c r="A474" s="3"/>
      <c r="B474" s="3"/>
      <c r="C474" s="3"/>
      <c r="D474" s="3"/>
      <c r="E474" s="3"/>
      <c r="F474" s="3"/>
      <c r="G474" s="3"/>
      <c r="H474" s="3"/>
      <c r="I474" s="3"/>
      <c r="J474" s="3"/>
      <c r="K474" s="3"/>
      <c r="L474" s="3"/>
      <c r="M474" s="3"/>
      <c r="N474" s="3"/>
      <c r="O474" s="3"/>
      <c r="P474" s="3"/>
      <c r="Q474" s="3"/>
      <c r="R474" s="3"/>
      <c r="S474" s="3"/>
      <c r="T474" s="3"/>
      <c r="U474" s="3"/>
      <c r="V474" s="3"/>
      <c r="W474" s="3"/>
    </row>
    <row r="475" spans="1:23" ht="14">
      <c r="A475" s="3"/>
      <c r="B475" s="3"/>
      <c r="C475" s="3"/>
      <c r="D475" s="3"/>
      <c r="E475" s="3"/>
      <c r="F475" s="3"/>
      <c r="G475" s="3"/>
      <c r="H475" s="3"/>
      <c r="I475" s="3"/>
      <c r="J475" s="3"/>
      <c r="K475" s="3"/>
      <c r="L475" s="3"/>
      <c r="M475" s="3"/>
      <c r="N475" s="3"/>
      <c r="O475" s="3"/>
      <c r="P475" s="3"/>
      <c r="Q475" s="3"/>
      <c r="R475" s="3"/>
      <c r="S475" s="3"/>
      <c r="T475" s="3"/>
      <c r="U475" s="3"/>
      <c r="V475" s="3"/>
      <c r="W475" s="3"/>
    </row>
    <row r="476" spans="1:23" ht="14">
      <c r="A476" s="3"/>
      <c r="B476" s="3"/>
      <c r="C476" s="3"/>
      <c r="D476" s="3"/>
      <c r="E476" s="3"/>
      <c r="F476" s="3"/>
      <c r="G476" s="3"/>
      <c r="H476" s="3"/>
      <c r="I476" s="3"/>
      <c r="J476" s="3"/>
      <c r="K476" s="3"/>
      <c r="L476" s="3"/>
      <c r="M476" s="3"/>
      <c r="N476" s="3"/>
      <c r="O476" s="3"/>
      <c r="P476" s="3"/>
      <c r="Q476" s="3"/>
      <c r="R476" s="3"/>
      <c r="S476" s="3"/>
      <c r="T476" s="3"/>
      <c r="U476" s="3"/>
      <c r="V476" s="3"/>
      <c r="W476" s="3"/>
    </row>
    <row r="477" spans="1:23" ht="14">
      <c r="A477" s="3"/>
      <c r="B477" s="3"/>
      <c r="C477" s="3"/>
      <c r="D477" s="3"/>
      <c r="E477" s="3"/>
      <c r="F477" s="3"/>
      <c r="G477" s="3"/>
      <c r="H477" s="3"/>
      <c r="I477" s="3"/>
      <c r="J477" s="3"/>
      <c r="K477" s="3"/>
      <c r="L477" s="3"/>
      <c r="M477" s="3"/>
      <c r="N477" s="3"/>
      <c r="O477" s="3"/>
      <c r="P477" s="3"/>
      <c r="Q477" s="3"/>
      <c r="R477" s="3"/>
      <c r="S477" s="3"/>
      <c r="T477" s="3"/>
      <c r="U477" s="3"/>
      <c r="V477" s="3"/>
      <c r="W477" s="3"/>
    </row>
    <row r="478" spans="1:23" ht="14">
      <c r="A478" s="3"/>
      <c r="B478" s="3"/>
      <c r="C478" s="3"/>
      <c r="D478" s="3"/>
      <c r="E478" s="3"/>
      <c r="F478" s="3"/>
      <c r="G478" s="3"/>
      <c r="H478" s="3"/>
      <c r="I478" s="3"/>
      <c r="J478" s="3"/>
      <c r="K478" s="3"/>
      <c r="L478" s="3"/>
      <c r="M478" s="3"/>
      <c r="N478" s="3"/>
      <c r="O478" s="3"/>
      <c r="P478" s="3"/>
      <c r="Q478" s="3"/>
      <c r="R478" s="3"/>
      <c r="S478" s="3"/>
      <c r="T478" s="3"/>
      <c r="U478" s="3"/>
      <c r="V478" s="3"/>
      <c r="W478" s="3"/>
    </row>
    <row r="479" spans="1:23" ht="14">
      <c r="A479" s="3"/>
      <c r="B479" s="3"/>
      <c r="C479" s="3"/>
      <c r="D479" s="3"/>
      <c r="E479" s="3"/>
      <c r="F479" s="3"/>
      <c r="G479" s="3"/>
      <c r="H479" s="3"/>
      <c r="I479" s="3"/>
      <c r="J479" s="3"/>
      <c r="K479" s="3"/>
      <c r="L479" s="3"/>
      <c r="M479" s="3"/>
      <c r="N479" s="3"/>
      <c r="O479" s="3"/>
      <c r="P479" s="3"/>
      <c r="Q479" s="3"/>
      <c r="R479" s="3"/>
      <c r="S479" s="3"/>
      <c r="T479" s="3"/>
      <c r="U479" s="3"/>
      <c r="V479" s="3"/>
      <c r="W479" s="3"/>
    </row>
    <row r="480" spans="1:23" ht="14">
      <c r="A480" s="3"/>
      <c r="B480" s="3"/>
      <c r="C480" s="3"/>
      <c r="D480" s="3"/>
      <c r="E480" s="3"/>
      <c r="F480" s="3"/>
      <c r="G480" s="3"/>
      <c r="H480" s="3"/>
      <c r="I480" s="3"/>
      <c r="J480" s="3"/>
      <c r="K480" s="3"/>
      <c r="L480" s="3"/>
      <c r="M480" s="3"/>
      <c r="N480" s="3"/>
      <c r="O480" s="3"/>
      <c r="P480" s="3"/>
      <c r="Q480" s="3"/>
      <c r="R480" s="3"/>
      <c r="S480" s="3"/>
      <c r="T480" s="3"/>
      <c r="U480" s="3"/>
      <c r="V480" s="3"/>
      <c r="W480" s="3"/>
    </row>
    <row r="481" spans="1:23" ht="14">
      <c r="A481" s="3"/>
      <c r="B481" s="3"/>
      <c r="C481" s="3"/>
      <c r="D481" s="3"/>
      <c r="E481" s="3"/>
      <c r="F481" s="3"/>
      <c r="G481" s="3"/>
      <c r="H481" s="3"/>
      <c r="I481" s="3"/>
      <c r="J481" s="3"/>
      <c r="K481" s="3"/>
      <c r="L481" s="3"/>
      <c r="M481" s="3"/>
      <c r="N481" s="3"/>
      <c r="O481" s="3"/>
      <c r="P481" s="3"/>
      <c r="Q481" s="3"/>
      <c r="R481" s="3"/>
      <c r="S481" s="3"/>
      <c r="T481" s="3"/>
      <c r="U481" s="3"/>
      <c r="V481" s="3"/>
      <c r="W481" s="3"/>
    </row>
    <row r="482" spans="1:23" ht="14">
      <c r="A482" s="3"/>
      <c r="B482" s="3"/>
      <c r="C482" s="3"/>
      <c r="D482" s="3"/>
      <c r="E482" s="3"/>
      <c r="F482" s="3"/>
      <c r="G482" s="3"/>
      <c r="H482" s="3"/>
      <c r="I482" s="3"/>
      <c r="J482" s="3"/>
      <c r="K482" s="3"/>
      <c r="L482" s="3"/>
      <c r="M482" s="3"/>
      <c r="N482" s="3"/>
      <c r="O482" s="3"/>
      <c r="P482" s="3"/>
      <c r="Q482" s="3"/>
      <c r="R482" s="3"/>
      <c r="S482" s="3"/>
      <c r="T482" s="3"/>
      <c r="U482" s="3"/>
      <c r="V482" s="3"/>
      <c r="W482" s="3"/>
    </row>
    <row r="483" spans="1:23" ht="14">
      <c r="A483" s="3"/>
      <c r="B483" s="3"/>
      <c r="C483" s="3"/>
      <c r="D483" s="3"/>
      <c r="E483" s="3"/>
      <c r="F483" s="3"/>
      <c r="G483" s="3"/>
      <c r="H483" s="3"/>
      <c r="I483" s="3"/>
      <c r="J483" s="3"/>
      <c r="K483" s="3"/>
      <c r="L483" s="3"/>
      <c r="M483" s="3"/>
      <c r="N483" s="3"/>
      <c r="O483" s="3"/>
      <c r="P483" s="3"/>
      <c r="Q483" s="3"/>
      <c r="R483" s="3"/>
      <c r="S483" s="3"/>
      <c r="T483" s="3"/>
      <c r="U483" s="3"/>
      <c r="V483" s="3"/>
      <c r="W483" s="3"/>
    </row>
    <row r="484" spans="1:23" ht="14">
      <c r="A484" s="3"/>
      <c r="B484" s="3"/>
      <c r="C484" s="3"/>
      <c r="D484" s="3"/>
      <c r="E484" s="3"/>
      <c r="F484" s="3"/>
      <c r="G484" s="3"/>
      <c r="H484" s="3"/>
      <c r="I484" s="3"/>
      <c r="J484" s="3"/>
      <c r="K484" s="3"/>
      <c r="L484" s="3"/>
      <c r="M484" s="3"/>
      <c r="N484" s="3"/>
      <c r="O484" s="3"/>
      <c r="P484" s="3"/>
      <c r="Q484" s="3"/>
      <c r="R484" s="3"/>
      <c r="S484" s="3"/>
      <c r="T484" s="3"/>
      <c r="U484" s="3"/>
      <c r="V484" s="3"/>
      <c r="W484" s="3"/>
    </row>
    <row r="485" spans="1:23" ht="14">
      <c r="A485" s="3"/>
      <c r="B485" s="3"/>
      <c r="C485" s="3"/>
      <c r="D485" s="3"/>
      <c r="E485" s="3"/>
      <c r="F485" s="3"/>
      <c r="G485" s="3"/>
      <c r="H485" s="3"/>
      <c r="I485" s="3"/>
      <c r="J485" s="3"/>
      <c r="K485" s="3"/>
      <c r="L485" s="3"/>
      <c r="M485" s="3"/>
      <c r="N485" s="3"/>
      <c r="O485" s="3"/>
      <c r="P485" s="3"/>
      <c r="Q485" s="3"/>
      <c r="R485" s="3"/>
      <c r="S485" s="3"/>
      <c r="T485" s="3"/>
      <c r="U485" s="3"/>
      <c r="V485" s="3"/>
      <c r="W485" s="3"/>
    </row>
    <row r="486" spans="1:23" ht="14">
      <c r="A486" s="3"/>
      <c r="B486" s="3"/>
      <c r="C486" s="3"/>
      <c r="D486" s="3"/>
      <c r="E486" s="3"/>
      <c r="F486" s="3"/>
      <c r="G486" s="3"/>
      <c r="H486" s="3"/>
      <c r="I486" s="3"/>
      <c r="J486" s="3"/>
      <c r="K486" s="3"/>
      <c r="L486" s="3"/>
      <c r="M486" s="3"/>
      <c r="N486" s="3"/>
      <c r="O486" s="3"/>
      <c r="P486" s="3"/>
      <c r="Q486" s="3"/>
      <c r="R486" s="3"/>
      <c r="S486" s="3"/>
      <c r="T486" s="3"/>
      <c r="U486" s="3"/>
      <c r="V486" s="3"/>
      <c r="W486" s="3"/>
    </row>
    <row r="487" spans="1:23" ht="14">
      <c r="A487" s="3"/>
      <c r="B487" s="3"/>
      <c r="C487" s="3"/>
      <c r="D487" s="3"/>
      <c r="E487" s="3"/>
      <c r="F487" s="3"/>
      <c r="G487" s="3"/>
      <c r="H487" s="3"/>
      <c r="I487" s="3"/>
      <c r="J487" s="3"/>
      <c r="K487" s="3"/>
      <c r="L487" s="3"/>
      <c r="M487" s="3"/>
      <c r="N487" s="3"/>
      <c r="O487" s="3"/>
      <c r="P487" s="3"/>
      <c r="Q487" s="3"/>
      <c r="R487" s="3"/>
      <c r="S487" s="3"/>
      <c r="T487" s="3"/>
      <c r="U487" s="3"/>
      <c r="V487" s="3"/>
      <c r="W487" s="3"/>
    </row>
    <row r="488" spans="1:23" ht="14">
      <c r="A488" s="3"/>
      <c r="B488" s="3"/>
      <c r="C488" s="3"/>
      <c r="D488" s="3"/>
      <c r="E488" s="3"/>
      <c r="F488" s="3"/>
      <c r="G488" s="3"/>
      <c r="H488" s="3"/>
      <c r="I488" s="3"/>
      <c r="J488" s="3"/>
      <c r="K488" s="3"/>
      <c r="L488" s="3"/>
      <c r="M488" s="3"/>
      <c r="N488" s="3"/>
      <c r="O488" s="3"/>
      <c r="P488" s="3"/>
      <c r="Q488" s="3"/>
      <c r="R488" s="3"/>
      <c r="S488" s="3"/>
      <c r="T488" s="3"/>
      <c r="U488" s="3"/>
      <c r="V488" s="3"/>
      <c r="W488" s="3"/>
    </row>
    <row r="489" spans="1:23" ht="14">
      <c r="A489" s="3"/>
      <c r="B489" s="3"/>
      <c r="C489" s="3"/>
      <c r="D489" s="3"/>
      <c r="E489" s="3"/>
      <c r="F489" s="3"/>
      <c r="G489" s="3"/>
      <c r="H489" s="3"/>
      <c r="I489" s="3"/>
      <c r="J489" s="3"/>
      <c r="K489" s="3"/>
      <c r="L489" s="3"/>
      <c r="M489" s="3"/>
      <c r="N489" s="3"/>
      <c r="O489" s="3"/>
      <c r="P489" s="3"/>
      <c r="Q489" s="3"/>
      <c r="R489" s="3"/>
      <c r="S489" s="3"/>
      <c r="T489" s="3"/>
      <c r="U489" s="3"/>
      <c r="V489" s="3"/>
      <c r="W489" s="3"/>
    </row>
    <row r="490" spans="1:23" ht="14">
      <c r="A490" s="3"/>
      <c r="B490" s="3"/>
      <c r="C490" s="3"/>
      <c r="D490" s="3"/>
      <c r="E490" s="3"/>
      <c r="F490" s="3"/>
      <c r="G490" s="3"/>
      <c r="H490" s="3"/>
      <c r="I490" s="3"/>
      <c r="J490" s="3"/>
      <c r="K490" s="3"/>
      <c r="L490" s="3"/>
      <c r="M490" s="3"/>
      <c r="N490" s="3"/>
      <c r="O490" s="3"/>
      <c r="P490" s="3"/>
      <c r="Q490" s="3"/>
      <c r="R490" s="3"/>
      <c r="S490" s="3"/>
      <c r="T490" s="3"/>
      <c r="U490" s="3"/>
      <c r="V490" s="3"/>
      <c r="W490" s="3"/>
    </row>
    <row r="491" spans="1:23" ht="14">
      <c r="A491" s="3"/>
      <c r="B491" s="3"/>
      <c r="C491" s="3"/>
      <c r="D491" s="3"/>
      <c r="E491" s="3"/>
      <c r="F491" s="3"/>
      <c r="G491" s="3"/>
      <c r="H491" s="3"/>
      <c r="I491" s="3"/>
      <c r="J491" s="3"/>
      <c r="K491" s="3"/>
      <c r="L491" s="3"/>
      <c r="M491" s="3"/>
      <c r="N491" s="3"/>
      <c r="O491" s="3"/>
      <c r="P491" s="3"/>
      <c r="Q491" s="3"/>
      <c r="R491" s="3"/>
      <c r="S491" s="3"/>
      <c r="T491" s="3"/>
      <c r="U491" s="3"/>
      <c r="V491" s="3"/>
      <c r="W491" s="3"/>
    </row>
    <row r="492" spans="1:23" ht="14">
      <c r="A492" s="3"/>
      <c r="B492" s="3"/>
      <c r="C492" s="3"/>
      <c r="D492" s="3"/>
      <c r="E492" s="3"/>
      <c r="F492" s="3"/>
      <c r="G492" s="3"/>
      <c r="H492" s="3"/>
      <c r="I492" s="3"/>
      <c r="J492" s="3"/>
      <c r="K492" s="3"/>
      <c r="L492" s="3"/>
      <c r="M492" s="3"/>
      <c r="N492" s="3"/>
      <c r="O492" s="3"/>
      <c r="P492" s="3"/>
      <c r="Q492" s="3"/>
      <c r="R492" s="3"/>
      <c r="S492" s="3"/>
      <c r="T492" s="3"/>
      <c r="U492" s="3"/>
      <c r="V492" s="3"/>
      <c r="W492" s="3"/>
    </row>
    <row r="493" spans="1:23" ht="14">
      <c r="A493" s="3"/>
      <c r="B493" s="3"/>
      <c r="C493" s="3"/>
      <c r="D493" s="3"/>
      <c r="E493" s="3"/>
      <c r="F493" s="3"/>
      <c r="G493" s="3"/>
      <c r="H493" s="3"/>
      <c r="I493" s="3"/>
      <c r="J493" s="3"/>
      <c r="K493" s="3"/>
      <c r="L493" s="3"/>
      <c r="M493" s="3"/>
      <c r="N493" s="3"/>
      <c r="O493" s="3"/>
      <c r="P493" s="3"/>
      <c r="Q493" s="3"/>
      <c r="R493" s="3"/>
      <c r="S493" s="3"/>
      <c r="T493" s="3"/>
      <c r="U493" s="3"/>
      <c r="V493" s="3"/>
      <c r="W493" s="3"/>
    </row>
    <row r="494" spans="1:23" ht="14">
      <c r="A494" s="3"/>
      <c r="B494" s="3"/>
      <c r="C494" s="3"/>
      <c r="D494" s="3"/>
      <c r="E494" s="3"/>
      <c r="F494" s="3"/>
      <c r="G494" s="3"/>
      <c r="H494" s="3"/>
      <c r="I494" s="3"/>
      <c r="J494" s="3"/>
      <c r="K494" s="3"/>
      <c r="L494" s="3"/>
      <c r="M494" s="3"/>
      <c r="N494" s="3"/>
      <c r="O494" s="3"/>
      <c r="P494" s="3"/>
      <c r="Q494" s="3"/>
      <c r="R494" s="3"/>
      <c r="S494" s="3"/>
      <c r="T494" s="3"/>
      <c r="U494" s="3"/>
      <c r="V494" s="3"/>
      <c r="W494" s="3"/>
    </row>
    <row r="495" spans="1:23" ht="14">
      <c r="A495" s="3"/>
      <c r="B495" s="3"/>
      <c r="C495" s="3"/>
      <c r="D495" s="3"/>
      <c r="E495" s="3"/>
      <c r="F495" s="3"/>
      <c r="G495" s="3"/>
      <c r="H495" s="3"/>
      <c r="I495" s="3"/>
      <c r="J495" s="3"/>
      <c r="K495" s="3"/>
      <c r="L495" s="3"/>
      <c r="M495" s="3"/>
      <c r="N495" s="3"/>
      <c r="O495" s="3"/>
      <c r="P495" s="3"/>
      <c r="Q495" s="3"/>
      <c r="R495" s="3"/>
      <c r="S495" s="3"/>
      <c r="T495" s="3"/>
      <c r="U495" s="3"/>
      <c r="V495" s="3"/>
      <c r="W495" s="3"/>
    </row>
    <row r="496" spans="1:23" ht="14">
      <c r="A496" s="3"/>
      <c r="B496" s="3"/>
      <c r="C496" s="3"/>
      <c r="D496" s="3"/>
      <c r="E496" s="3"/>
      <c r="F496" s="3"/>
      <c r="G496" s="3"/>
      <c r="H496" s="3"/>
      <c r="I496" s="3"/>
      <c r="J496" s="3"/>
      <c r="K496" s="3"/>
      <c r="L496" s="3"/>
      <c r="M496" s="3"/>
      <c r="N496" s="3"/>
      <c r="O496" s="3"/>
      <c r="P496" s="3"/>
      <c r="Q496" s="3"/>
      <c r="R496" s="3"/>
      <c r="S496" s="3"/>
      <c r="T496" s="3"/>
      <c r="U496" s="3"/>
      <c r="V496" s="3"/>
      <c r="W496" s="3"/>
    </row>
    <row r="497" spans="1:23" ht="14">
      <c r="A497" s="3"/>
      <c r="B497" s="3"/>
      <c r="C497" s="3"/>
      <c r="D497" s="3"/>
      <c r="E497" s="3"/>
      <c r="F497" s="3"/>
      <c r="G497" s="3"/>
      <c r="H497" s="3"/>
      <c r="I497" s="3"/>
      <c r="J497" s="3"/>
      <c r="K497" s="3"/>
      <c r="L497" s="3"/>
      <c r="M497" s="3"/>
      <c r="N497" s="3"/>
      <c r="O497" s="3"/>
      <c r="P497" s="3"/>
      <c r="Q497" s="3"/>
      <c r="R497" s="3"/>
      <c r="S497" s="3"/>
      <c r="T497" s="3"/>
      <c r="U497" s="3"/>
      <c r="V497" s="3"/>
      <c r="W497" s="3"/>
    </row>
    <row r="498" spans="1:23" ht="14">
      <c r="A498" s="3"/>
      <c r="B498" s="3"/>
      <c r="C498" s="3"/>
      <c r="D498" s="3"/>
      <c r="E498" s="3"/>
      <c r="F498" s="3"/>
      <c r="G498" s="3"/>
      <c r="H498" s="3"/>
      <c r="I498" s="3"/>
      <c r="J498" s="3"/>
      <c r="K498" s="3"/>
      <c r="L498" s="3"/>
      <c r="M498" s="3"/>
      <c r="N498" s="3"/>
      <c r="O498" s="3"/>
      <c r="P498" s="3"/>
      <c r="Q498" s="3"/>
      <c r="R498" s="3"/>
      <c r="S498" s="3"/>
      <c r="T498" s="3"/>
      <c r="U498" s="3"/>
      <c r="V498" s="3"/>
      <c r="W498" s="3"/>
    </row>
    <row r="499" spans="1:23" ht="14">
      <c r="A499" s="3"/>
      <c r="B499" s="3"/>
      <c r="C499" s="3"/>
      <c r="D499" s="3"/>
      <c r="E499" s="3"/>
      <c r="F499" s="3"/>
      <c r="G499" s="3"/>
      <c r="H499" s="3"/>
      <c r="I499" s="3"/>
      <c r="J499" s="3"/>
      <c r="K499" s="3"/>
      <c r="L499" s="3"/>
      <c r="M499" s="3"/>
      <c r="N499" s="3"/>
      <c r="O499" s="3"/>
      <c r="P499" s="3"/>
      <c r="Q499" s="3"/>
      <c r="R499" s="3"/>
      <c r="S499" s="3"/>
      <c r="T499" s="3"/>
      <c r="U499" s="3"/>
      <c r="V499" s="3"/>
      <c r="W499" s="3"/>
    </row>
    <row r="500" spans="1:23" ht="14">
      <c r="A500" s="3"/>
      <c r="B500" s="3"/>
      <c r="C500" s="3"/>
      <c r="D500" s="3"/>
      <c r="E500" s="3"/>
      <c r="F500" s="3"/>
      <c r="G500" s="3"/>
      <c r="H500" s="3"/>
      <c r="I500" s="3"/>
      <c r="J500" s="3"/>
      <c r="K500" s="3"/>
      <c r="L500" s="3"/>
      <c r="M500" s="3"/>
      <c r="N500" s="3"/>
      <c r="O500" s="3"/>
      <c r="P500" s="3"/>
      <c r="Q500" s="3"/>
      <c r="R500" s="3"/>
      <c r="S500" s="3"/>
      <c r="T500" s="3"/>
      <c r="U500" s="3"/>
      <c r="V500" s="3"/>
      <c r="W500" s="3"/>
    </row>
    <row r="501" spans="1:23" ht="14">
      <c r="A501" s="3"/>
      <c r="B501" s="3"/>
      <c r="C501" s="3"/>
      <c r="D501" s="3"/>
      <c r="E501" s="3"/>
      <c r="F501" s="3"/>
      <c r="G501" s="3"/>
      <c r="H501" s="3"/>
      <c r="I501" s="3"/>
      <c r="J501" s="3"/>
      <c r="K501" s="3"/>
      <c r="L501" s="3"/>
      <c r="M501" s="3"/>
      <c r="N501" s="3"/>
      <c r="O501" s="3"/>
      <c r="P501" s="3"/>
      <c r="Q501" s="3"/>
      <c r="R501" s="3"/>
      <c r="S501" s="3"/>
      <c r="T501" s="3"/>
      <c r="U501" s="3"/>
      <c r="V501" s="3"/>
      <c r="W501" s="3"/>
    </row>
    <row r="502" spans="1:23" ht="14">
      <c r="A502" s="3"/>
      <c r="B502" s="3"/>
      <c r="C502" s="3"/>
      <c r="D502" s="3"/>
      <c r="E502" s="3"/>
      <c r="F502" s="3"/>
      <c r="G502" s="3"/>
      <c r="H502" s="3"/>
      <c r="I502" s="3"/>
      <c r="J502" s="3"/>
      <c r="K502" s="3"/>
      <c r="L502" s="3"/>
      <c r="M502" s="3"/>
      <c r="N502" s="3"/>
      <c r="O502" s="3"/>
      <c r="P502" s="3"/>
      <c r="Q502" s="3"/>
      <c r="R502" s="3"/>
      <c r="S502" s="3"/>
      <c r="T502" s="3"/>
      <c r="U502" s="3"/>
      <c r="V502" s="3"/>
      <c r="W502" s="3"/>
    </row>
    <row r="503" spans="1:23" ht="14">
      <c r="A503" s="3"/>
      <c r="B503" s="3"/>
      <c r="C503" s="3"/>
      <c r="D503" s="3"/>
      <c r="E503" s="3"/>
      <c r="F503" s="3"/>
      <c r="G503" s="3"/>
      <c r="H503" s="3"/>
      <c r="I503" s="3"/>
      <c r="J503" s="3"/>
      <c r="K503" s="3"/>
      <c r="L503" s="3"/>
      <c r="M503" s="3"/>
      <c r="N503" s="3"/>
      <c r="O503" s="3"/>
      <c r="P503" s="3"/>
      <c r="Q503" s="3"/>
      <c r="R503" s="3"/>
      <c r="S503" s="3"/>
      <c r="T503" s="3"/>
      <c r="U503" s="3"/>
      <c r="V503" s="3"/>
      <c r="W503" s="3"/>
    </row>
    <row r="504" spans="1:23" ht="14">
      <c r="A504" s="3"/>
      <c r="B504" s="3"/>
      <c r="C504" s="3"/>
      <c r="D504" s="3"/>
      <c r="E504" s="3"/>
      <c r="F504" s="3"/>
      <c r="G504" s="3"/>
      <c r="H504" s="3"/>
      <c r="I504" s="3"/>
      <c r="J504" s="3"/>
      <c r="K504" s="3"/>
      <c r="L504" s="3"/>
      <c r="M504" s="3"/>
      <c r="N504" s="3"/>
      <c r="O504" s="3"/>
      <c r="P504" s="3"/>
      <c r="Q504" s="3"/>
      <c r="R504" s="3"/>
      <c r="S504" s="3"/>
      <c r="T504" s="3"/>
      <c r="U504" s="3"/>
      <c r="V504" s="3"/>
      <c r="W504" s="3"/>
    </row>
    <row r="505" spans="1:23" ht="14">
      <c r="A505" s="3"/>
      <c r="B505" s="3"/>
      <c r="C505" s="3"/>
      <c r="D505" s="3"/>
      <c r="E505" s="3"/>
      <c r="F505" s="3"/>
      <c r="G505" s="3"/>
      <c r="H505" s="3"/>
      <c r="I505" s="3"/>
      <c r="J505" s="3"/>
      <c r="K505" s="3"/>
      <c r="L505" s="3"/>
      <c r="M505" s="3"/>
      <c r="N505" s="3"/>
      <c r="O505" s="3"/>
      <c r="P505" s="3"/>
      <c r="Q505" s="3"/>
      <c r="R505" s="3"/>
      <c r="S505" s="3"/>
      <c r="T505" s="3"/>
      <c r="U505" s="3"/>
      <c r="V505" s="3"/>
      <c r="W505" s="3"/>
    </row>
    <row r="506" spans="1:23" ht="14">
      <c r="A506" s="3"/>
      <c r="B506" s="3"/>
      <c r="C506" s="3"/>
      <c r="D506" s="3"/>
      <c r="E506" s="3"/>
      <c r="F506" s="3"/>
      <c r="G506" s="3"/>
      <c r="H506" s="3"/>
      <c r="I506" s="3"/>
      <c r="J506" s="3"/>
      <c r="K506" s="3"/>
      <c r="L506" s="3"/>
      <c r="M506" s="3"/>
      <c r="N506" s="3"/>
      <c r="O506" s="3"/>
      <c r="P506" s="3"/>
      <c r="Q506" s="3"/>
      <c r="R506" s="3"/>
      <c r="S506" s="3"/>
      <c r="T506" s="3"/>
      <c r="U506" s="3"/>
      <c r="V506" s="3"/>
      <c r="W506" s="3"/>
    </row>
    <row r="507" spans="1:23" ht="14">
      <c r="A507" s="3"/>
      <c r="B507" s="3"/>
      <c r="C507" s="3"/>
      <c r="D507" s="3"/>
      <c r="E507" s="3"/>
      <c r="F507" s="3"/>
      <c r="G507" s="3"/>
      <c r="H507" s="3"/>
      <c r="I507" s="3"/>
      <c r="J507" s="3"/>
      <c r="K507" s="3"/>
      <c r="L507" s="3"/>
      <c r="M507" s="3"/>
      <c r="N507" s="3"/>
      <c r="O507" s="3"/>
      <c r="P507" s="3"/>
      <c r="Q507" s="3"/>
      <c r="R507" s="3"/>
      <c r="S507" s="3"/>
      <c r="T507" s="3"/>
      <c r="U507" s="3"/>
      <c r="V507" s="3"/>
      <c r="W507" s="3"/>
    </row>
    <row r="508" spans="1:23" ht="14">
      <c r="A508" s="3"/>
      <c r="B508" s="3"/>
      <c r="C508" s="3"/>
      <c r="D508" s="3"/>
      <c r="E508" s="3"/>
      <c r="F508" s="3"/>
      <c r="G508" s="3"/>
      <c r="H508" s="3"/>
      <c r="I508" s="3"/>
      <c r="J508" s="3"/>
      <c r="K508" s="3"/>
      <c r="L508" s="3"/>
      <c r="M508" s="3"/>
      <c r="N508" s="3"/>
      <c r="O508" s="3"/>
      <c r="P508" s="3"/>
      <c r="Q508" s="3"/>
      <c r="R508" s="3"/>
      <c r="S508" s="3"/>
      <c r="T508" s="3"/>
      <c r="U508" s="3"/>
      <c r="V508" s="3"/>
      <c r="W508" s="3"/>
    </row>
    <row r="509" spans="1:23" ht="14">
      <c r="A509" s="3"/>
      <c r="B509" s="3"/>
      <c r="C509" s="3"/>
      <c r="D509" s="3"/>
      <c r="E509" s="3"/>
      <c r="F509" s="3"/>
      <c r="G509" s="3"/>
      <c r="H509" s="3"/>
      <c r="I509" s="3"/>
      <c r="J509" s="3"/>
      <c r="K509" s="3"/>
      <c r="L509" s="3"/>
      <c r="M509" s="3"/>
      <c r="N509" s="3"/>
      <c r="O509" s="3"/>
      <c r="P509" s="3"/>
      <c r="Q509" s="3"/>
      <c r="R509" s="3"/>
      <c r="S509" s="3"/>
      <c r="T509" s="3"/>
      <c r="U509" s="3"/>
      <c r="V509" s="3"/>
      <c r="W509" s="3"/>
    </row>
    <row r="510" spans="1:23" ht="14">
      <c r="A510" s="3"/>
      <c r="B510" s="3"/>
      <c r="C510" s="3"/>
      <c r="D510" s="3"/>
      <c r="E510" s="3"/>
      <c r="F510" s="3"/>
      <c r="G510" s="3"/>
      <c r="H510" s="3"/>
      <c r="I510" s="3"/>
      <c r="J510" s="3"/>
      <c r="K510" s="3"/>
      <c r="L510" s="3"/>
      <c r="M510" s="3"/>
      <c r="N510" s="3"/>
      <c r="O510" s="3"/>
      <c r="P510" s="3"/>
      <c r="Q510" s="3"/>
      <c r="R510" s="3"/>
      <c r="S510" s="3"/>
      <c r="T510" s="3"/>
      <c r="U510" s="3"/>
      <c r="V510" s="3"/>
      <c r="W510" s="3"/>
    </row>
    <row r="511" spans="1:23" ht="14">
      <c r="A511" s="3"/>
      <c r="B511" s="3"/>
      <c r="C511" s="3"/>
      <c r="D511" s="3"/>
      <c r="E511" s="3"/>
      <c r="F511" s="3"/>
      <c r="G511" s="3"/>
      <c r="H511" s="3"/>
      <c r="I511" s="3"/>
      <c r="J511" s="3"/>
      <c r="K511" s="3"/>
      <c r="L511" s="3"/>
      <c r="M511" s="3"/>
      <c r="N511" s="3"/>
      <c r="O511" s="3"/>
      <c r="P511" s="3"/>
      <c r="Q511" s="3"/>
      <c r="R511" s="3"/>
      <c r="S511" s="3"/>
      <c r="T511" s="3"/>
      <c r="U511" s="3"/>
      <c r="V511" s="3"/>
      <c r="W511" s="3"/>
    </row>
    <row r="512" spans="1:23" ht="14">
      <c r="A512" s="3"/>
      <c r="B512" s="3"/>
      <c r="C512" s="3"/>
      <c r="D512" s="3"/>
      <c r="E512" s="3"/>
      <c r="F512" s="3"/>
      <c r="G512" s="3"/>
      <c r="H512" s="3"/>
      <c r="I512" s="3"/>
      <c r="J512" s="3"/>
      <c r="K512" s="3"/>
      <c r="L512" s="3"/>
      <c r="M512" s="3"/>
      <c r="N512" s="3"/>
      <c r="O512" s="3"/>
      <c r="P512" s="3"/>
      <c r="Q512" s="3"/>
      <c r="R512" s="3"/>
      <c r="S512" s="3"/>
      <c r="T512" s="3"/>
      <c r="U512" s="3"/>
      <c r="V512" s="3"/>
      <c r="W512" s="3"/>
    </row>
    <row r="513" spans="1:23" ht="14">
      <c r="A513" s="3"/>
      <c r="B513" s="3"/>
      <c r="C513" s="3"/>
      <c r="D513" s="3"/>
      <c r="E513" s="3"/>
      <c r="F513" s="3"/>
      <c r="G513" s="3"/>
      <c r="H513" s="3"/>
      <c r="I513" s="3"/>
      <c r="J513" s="3"/>
      <c r="K513" s="3"/>
      <c r="L513" s="3"/>
      <c r="M513" s="3"/>
      <c r="N513" s="3"/>
      <c r="O513" s="3"/>
      <c r="P513" s="3"/>
      <c r="Q513" s="3"/>
      <c r="R513" s="3"/>
      <c r="S513" s="3"/>
      <c r="T513" s="3"/>
      <c r="U513" s="3"/>
      <c r="V513" s="3"/>
      <c r="W513" s="3"/>
    </row>
    <row r="514" spans="1:23" ht="14">
      <c r="A514" s="3"/>
      <c r="B514" s="3"/>
      <c r="C514" s="3"/>
      <c r="D514" s="3"/>
      <c r="E514" s="3"/>
      <c r="F514" s="3"/>
      <c r="G514" s="3"/>
      <c r="H514" s="3"/>
      <c r="I514" s="3"/>
      <c r="J514" s="3"/>
      <c r="K514" s="3"/>
      <c r="L514" s="3"/>
      <c r="M514" s="3"/>
      <c r="N514" s="3"/>
      <c r="O514" s="3"/>
      <c r="P514" s="3"/>
      <c r="Q514" s="3"/>
      <c r="R514" s="3"/>
      <c r="S514" s="3"/>
      <c r="T514" s="3"/>
      <c r="U514" s="3"/>
      <c r="V514" s="3"/>
      <c r="W514" s="3"/>
    </row>
    <row r="515" spans="1:23" ht="14">
      <c r="A515" s="3"/>
      <c r="B515" s="3"/>
      <c r="C515" s="3"/>
      <c r="D515" s="3"/>
      <c r="E515" s="3"/>
      <c r="F515" s="3"/>
      <c r="G515" s="3"/>
      <c r="H515" s="3"/>
      <c r="I515" s="3"/>
      <c r="J515" s="3"/>
      <c r="K515" s="3"/>
      <c r="L515" s="3"/>
      <c r="M515" s="3"/>
      <c r="N515" s="3"/>
      <c r="O515" s="3"/>
      <c r="P515" s="3"/>
      <c r="Q515" s="3"/>
      <c r="R515" s="3"/>
      <c r="S515" s="3"/>
      <c r="T515" s="3"/>
      <c r="U515" s="3"/>
      <c r="V515" s="3"/>
      <c r="W515" s="3"/>
    </row>
    <row r="516" spans="1:23" ht="14">
      <c r="A516" s="3"/>
      <c r="B516" s="3"/>
      <c r="C516" s="3"/>
      <c r="D516" s="3"/>
      <c r="E516" s="3"/>
      <c r="F516" s="3"/>
      <c r="G516" s="3"/>
      <c r="H516" s="3"/>
      <c r="I516" s="3"/>
      <c r="J516" s="3"/>
      <c r="K516" s="3"/>
      <c r="L516" s="3"/>
      <c r="M516" s="3"/>
      <c r="N516" s="3"/>
      <c r="O516" s="3"/>
      <c r="P516" s="3"/>
      <c r="Q516" s="3"/>
      <c r="R516" s="3"/>
      <c r="S516" s="3"/>
      <c r="T516" s="3"/>
      <c r="U516" s="3"/>
      <c r="V516" s="3"/>
      <c r="W516" s="3"/>
    </row>
    <row r="517" spans="1:23" ht="14">
      <c r="A517" s="3"/>
      <c r="B517" s="3"/>
      <c r="C517" s="3"/>
      <c r="D517" s="3"/>
      <c r="E517" s="3"/>
      <c r="F517" s="3"/>
      <c r="G517" s="3"/>
      <c r="H517" s="3"/>
      <c r="I517" s="3"/>
      <c r="J517" s="3"/>
      <c r="K517" s="3"/>
      <c r="L517" s="3"/>
      <c r="M517" s="3"/>
      <c r="N517" s="3"/>
      <c r="O517" s="3"/>
      <c r="P517" s="3"/>
      <c r="Q517" s="3"/>
      <c r="R517" s="3"/>
      <c r="S517" s="3"/>
      <c r="T517" s="3"/>
      <c r="U517" s="3"/>
      <c r="V517" s="3"/>
      <c r="W517" s="3"/>
    </row>
    <row r="518" spans="1:23" ht="14">
      <c r="A518" s="3"/>
      <c r="B518" s="3"/>
      <c r="C518" s="3"/>
      <c r="D518" s="3"/>
      <c r="E518" s="3"/>
      <c r="F518" s="3"/>
      <c r="G518" s="3"/>
      <c r="H518" s="3"/>
      <c r="I518" s="3"/>
      <c r="J518" s="3"/>
      <c r="K518" s="3"/>
      <c r="L518" s="3"/>
      <c r="M518" s="3"/>
      <c r="N518" s="3"/>
      <c r="O518" s="3"/>
      <c r="P518" s="3"/>
      <c r="Q518" s="3"/>
      <c r="R518" s="3"/>
      <c r="S518" s="3"/>
      <c r="T518" s="3"/>
      <c r="U518" s="3"/>
      <c r="V518" s="3"/>
      <c r="W518" s="3"/>
    </row>
    <row r="519" spans="1:23" ht="14">
      <c r="A519" s="3"/>
      <c r="B519" s="3"/>
      <c r="C519" s="3"/>
      <c r="D519" s="3"/>
      <c r="E519" s="3"/>
      <c r="F519" s="3"/>
      <c r="G519" s="3"/>
      <c r="H519" s="3"/>
      <c r="I519" s="3"/>
      <c r="J519" s="3"/>
      <c r="K519" s="3"/>
      <c r="L519" s="3"/>
      <c r="M519" s="3"/>
      <c r="N519" s="3"/>
      <c r="O519" s="3"/>
      <c r="P519" s="3"/>
      <c r="Q519" s="3"/>
      <c r="R519" s="3"/>
      <c r="S519" s="3"/>
      <c r="T519" s="3"/>
      <c r="U519" s="3"/>
      <c r="V519" s="3"/>
      <c r="W519" s="3"/>
    </row>
    <row r="520" spans="1:23" ht="14">
      <c r="A520" s="3"/>
      <c r="B520" s="3"/>
      <c r="C520" s="3"/>
      <c r="D520" s="3"/>
      <c r="E520" s="3"/>
      <c r="F520" s="3"/>
      <c r="G520" s="3"/>
      <c r="H520" s="3"/>
      <c r="I520" s="3"/>
      <c r="J520" s="3"/>
      <c r="K520" s="3"/>
      <c r="L520" s="3"/>
      <c r="M520" s="3"/>
      <c r="N520" s="3"/>
      <c r="O520" s="3"/>
      <c r="P520" s="3"/>
      <c r="Q520" s="3"/>
      <c r="R520" s="3"/>
      <c r="S520" s="3"/>
      <c r="T520" s="3"/>
      <c r="U520" s="3"/>
      <c r="V520" s="3"/>
      <c r="W520" s="3"/>
    </row>
    <row r="521" spans="1:23" ht="14">
      <c r="A521" s="3"/>
      <c r="B521" s="3"/>
      <c r="C521" s="3"/>
      <c r="D521" s="3"/>
      <c r="E521" s="3"/>
      <c r="F521" s="3"/>
      <c r="G521" s="3"/>
      <c r="H521" s="3"/>
      <c r="I521" s="3"/>
      <c r="J521" s="3"/>
      <c r="K521" s="3"/>
      <c r="L521" s="3"/>
      <c r="M521" s="3"/>
      <c r="N521" s="3"/>
      <c r="O521" s="3"/>
      <c r="P521" s="3"/>
      <c r="Q521" s="3"/>
      <c r="R521" s="3"/>
      <c r="S521" s="3"/>
      <c r="T521" s="3"/>
      <c r="U521" s="3"/>
      <c r="V521" s="3"/>
      <c r="W521" s="3"/>
    </row>
    <row r="522" spans="1:23" ht="14">
      <c r="A522" s="3"/>
      <c r="B522" s="3"/>
      <c r="C522" s="3"/>
      <c r="D522" s="3"/>
      <c r="E522" s="3"/>
      <c r="F522" s="3"/>
      <c r="G522" s="3"/>
      <c r="H522" s="3"/>
      <c r="I522" s="3"/>
      <c r="J522" s="3"/>
      <c r="K522" s="3"/>
      <c r="L522" s="3"/>
      <c r="M522" s="3"/>
      <c r="N522" s="3"/>
      <c r="O522" s="3"/>
      <c r="P522" s="3"/>
      <c r="Q522" s="3"/>
      <c r="R522" s="3"/>
      <c r="S522" s="3"/>
      <c r="T522" s="3"/>
      <c r="U522" s="3"/>
      <c r="V522" s="3"/>
      <c r="W522" s="3"/>
    </row>
    <row r="523" spans="1:23" ht="14">
      <c r="A523" s="3"/>
      <c r="B523" s="3"/>
      <c r="C523" s="3"/>
      <c r="D523" s="3"/>
      <c r="E523" s="3"/>
      <c r="F523" s="3"/>
      <c r="G523" s="3"/>
      <c r="H523" s="3"/>
      <c r="I523" s="3"/>
      <c r="J523" s="3"/>
      <c r="K523" s="3"/>
      <c r="L523" s="3"/>
      <c r="M523" s="3"/>
      <c r="N523" s="3"/>
      <c r="O523" s="3"/>
      <c r="P523" s="3"/>
      <c r="Q523" s="3"/>
      <c r="R523" s="3"/>
      <c r="S523" s="3"/>
      <c r="T523" s="3"/>
      <c r="U523" s="3"/>
      <c r="V523" s="3"/>
      <c r="W523" s="3"/>
    </row>
    <row r="524" spans="1:23" ht="14">
      <c r="A524" s="3"/>
      <c r="B524" s="3"/>
      <c r="C524" s="3"/>
      <c r="D524" s="3"/>
      <c r="E524" s="3"/>
      <c r="F524" s="3"/>
      <c r="G524" s="3"/>
      <c r="H524" s="3"/>
      <c r="I524" s="3"/>
      <c r="J524" s="3"/>
      <c r="K524" s="3"/>
      <c r="L524" s="3"/>
      <c r="M524" s="3"/>
      <c r="N524" s="3"/>
      <c r="O524" s="3"/>
      <c r="P524" s="3"/>
      <c r="Q524" s="3"/>
      <c r="R524" s="3"/>
      <c r="S524" s="3"/>
      <c r="T524" s="3"/>
      <c r="U524" s="3"/>
      <c r="V524" s="3"/>
      <c r="W524" s="3"/>
    </row>
    <row r="525" spans="1:23" ht="14">
      <c r="A525" s="3"/>
      <c r="B525" s="3"/>
      <c r="C525" s="3"/>
      <c r="D525" s="3"/>
      <c r="E525" s="3"/>
      <c r="F525" s="3"/>
      <c r="G525" s="3"/>
      <c r="H525" s="3"/>
      <c r="I525" s="3"/>
      <c r="J525" s="3"/>
      <c r="K525" s="3"/>
      <c r="L525" s="3"/>
      <c r="M525" s="3"/>
      <c r="N525" s="3"/>
      <c r="O525" s="3"/>
      <c r="P525" s="3"/>
      <c r="Q525" s="3"/>
      <c r="R525" s="3"/>
      <c r="S525" s="3"/>
      <c r="T525" s="3"/>
      <c r="U525" s="3"/>
      <c r="V525" s="3"/>
      <c r="W525" s="3"/>
    </row>
    <row r="526" spans="1:23" ht="14">
      <c r="A526" s="3"/>
      <c r="B526" s="3"/>
      <c r="C526" s="3"/>
      <c r="D526" s="3"/>
      <c r="E526" s="3"/>
      <c r="F526" s="3"/>
      <c r="G526" s="3"/>
      <c r="H526" s="3"/>
      <c r="I526" s="3"/>
      <c r="J526" s="3"/>
      <c r="K526" s="3"/>
      <c r="L526" s="3"/>
      <c r="M526" s="3"/>
      <c r="N526" s="3"/>
      <c r="O526" s="3"/>
      <c r="P526" s="3"/>
      <c r="Q526" s="3"/>
      <c r="R526" s="3"/>
      <c r="S526" s="3"/>
      <c r="T526" s="3"/>
      <c r="U526" s="3"/>
      <c r="V526" s="3"/>
      <c r="W526" s="3"/>
    </row>
    <row r="527" spans="1:23" ht="14">
      <c r="A527" s="3"/>
      <c r="B527" s="3"/>
      <c r="C527" s="3"/>
      <c r="D527" s="3"/>
      <c r="E527" s="3"/>
      <c r="F527" s="3"/>
      <c r="G527" s="3"/>
      <c r="H527" s="3"/>
      <c r="I527" s="3"/>
      <c r="J527" s="3"/>
      <c r="K527" s="3"/>
      <c r="L527" s="3"/>
      <c r="M527" s="3"/>
      <c r="N527" s="3"/>
      <c r="O527" s="3"/>
      <c r="P527" s="3"/>
      <c r="Q527" s="3"/>
      <c r="R527" s="3"/>
      <c r="S527" s="3"/>
      <c r="T527" s="3"/>
      <c r="U527" s="3"/>
      <c r="V527" s="3"/>
      <c r="W527" s="3"/>
    </row>
    <row r="528" spans="1:23" ht="14">
      <c r="A528" s="3"/>
      <c r="B528" s="3"/>
      <c r="C528" s="3"/>
      <c r="D528" s="3"/>
      <c r="E528" s="3"/>
      <c r="F528" s="3"/>
      <c r="G528" s="3"/>
      <c r="H528" s="3"/>
      <c r="I528" s="3"/>
      <c r="J528" s="3"/>
      <c r="K528" s="3"/>
      <c r="L528" s="3"/>
      <c r="M528" s="3"/>
      <c r="N528" s="3"/>
      <c r="O528" s="3"/>
      <c r="P528" s="3"/>
      <c r="Q528" s="3"/>
      <c r="R528" s="3"/>
      <c r="S528" s="3"/>
      <c r="T528" s="3"/>
      <c r="U528" s="3"/>
      <c r="V528" s="3"/>
      <c r="W528" s="3"/>
    </row>
    <row r="529" spans="1:23" ht="14">
      <c r="A529" s="3"/>
      <c r="B529" s="3"/>
      <c r="C529" s="3"/>
      <c r="D529" s="3"/>
      <c r="E529" s="3"/>
      <c r="F529" s="3"/>
      <c r="G529" s="3"/>
      <c r="H529" s="3"/>
      <c r="I529" s="3"/>
      <c r="J529" s="3"/>
      <c r="K529" s="3"/>
      <c r="L529" s="3"/>
      <c r="M529" s="3"/>
      <c r="N529" s="3"/>
      <c r="O529" s="3"/>
      <c r="P529" s="3"/>
      <c r="Q529" s="3"/>
      <c r="R529" s="3"/>
      <c r="S529" s="3"/>
      <c r="T529" s="3"/>
      <c r="U529" s="3"/>
      <c r="V529" s="3"/>
      <c r="W529" s="3"/>
    </row>
    <row r="530" spans="1:23" ht="14">
      <c r="A530" s="3"/>
      <c r="B530" s="3"/>
      <c r="C530" s="3"/>
      <c r="D530" s="3"/>
      <c r="E530" s="3"/>
      <c r="F530" s="3"/>
      <c r="G530" s="3"/>
      <c r="H530" s="3"/>
      <c r="I530" s="3"/>
      <c r="J530" s="3"/>
      <c r="K530" s="3"/>
      <c r="L530" s="3"/>
      <c r="M530" s="3"/>
      <c r="N530" s="3"/>
      <c r="O530" s="3"/>
      <c r="P530" s="3"/>
      <c r="Q530" s="3"/>
      <c r="R530" s="3"/>
      <c r="S530" s="3"/>
      <c r="T530" s="3"/>
      <c r="U530" s="3"/>
      <c r="V530" s="3"/>
      <c r="W530" s="3"/>
    </row>
    <row r="531" spans="1:23" ht="14">
      <c r="A531" s="3"/>
      <c r="B531" s="3"/>
      <c r="C531" s="3"/>
      <c r="D531" s="3"/>
      <c r="E531" s="3"/>
      <c r="F531" s="3"/>
      <c r="G531" s="3"/>
      <c r="H531" s="3"/>
      <c r="I531" s="3"/>
      <c r="J531" s="3"/>
      <c r="K531" s="3"/>
      <c r="L531" s="3"/>
      <c r="M531" s="3"/>
      <c r="N531" s="3"/>
      <c r="O531" s="3"/>
      <c r="P531" s="3"/>
      <c r="Q531" s="3"/>
      <c r="R531" s="3"/>
      <c r="S531" s="3"/>
      <c r="T531" s="3"/>
      <c r="U531" s="3"/>
      <c r="V531" s="3"/>
      <c r="W531" s="3"/>
    </row>
    <row r="532" spans="1:23" ht="14">
      <c r="A532" s="3"/>
      <c r="B532" s="3"/>
      <c r="C532" s="3"/>
      <c r="D532" s="3"/>
      <c r="E532" s="3"/>
      <c r="F532" s="3"/>
      <c r="G532" s="3"/>
      <c r="H532" s="3"/>
      <c r="I532" s="3"/>
      <c r="J532" s="3"/>
      <c r="K532" s="3"/>
      <c r="L532" s="3"/>
      <c r="M532" s="3"/>
      <c r="N532" s="3"/>
      <c r="O532" s="3"/>
      <c r="P532" s="3"/>
      <c r="Q532" s="3"/>
      <c r="R532" s="3"/>
      <c r="S532" s="3"/>
      <c r="T532" s="3"/>
      <c r="U532" s="3"/>
      <c r="V532" s="3"/>
      <c r="W532" s="3"/>
    </row>
    <row r="533" spans="1:23" ht="14">
      <c r="A533" s="3"/>
      <c r="B533" s="3"/>
      <c r="C533" s="3"/>
      <c r="D533" s="3"/>
      <c r="E533" s="3"/>
      <c r="F533" s="3"/>
      <c r="G533" s="3"/>
      <c r="H533" s="3"/>
      <c r="I533" s="3"/>
      <c r="J533" s="3"/>
      <c r="K533" s="3"/>
      <c r="L533" s="3"/>
      <c r="M533" s="3"/>
      <c r="N533" s="3"/>
      <c r="O533" s="3"/>
      <c r="P533" s="3"/>
      <c r="Q533" s="3"/>
      <c r="R533" s="3"/>
      <c r="S533" s="3"/>
      <c r="T533" s="3"/>
      <c r="U533" s="3"/>
      <c r="V533" s="3"/>
      <c r="W533" s="3"/>
    </row>
    <row r="534" spans="1:23" ht="14">
      <c r="A534" s="3"/>
      <c r="B534" s="3"/>
      <c r="C534" s="3"/>
      <c r="D534" s="3"/>
      <c r="E534" s="3"/>
      <c r="F534" s="3"/>
      <c r="G534" s="3"/>
      <c r="H534" s="3"/>
      <c r="I534" s="3"/>
      <c r="J534" s="3"/>
      <c r="K534" s="3"/>
      <c r="L534" s="3"/>
      <c r="M534" s="3"/>
      <c r="N534" s="3"/>
      <c r="O534" s="3"/>
      <c r="P534" s="3"/>
      <c r="Q534" s="3"/>
      <c r="R534" s="3"/>
      <c r="S534" s="3"/>
      <c r="T534" s="3"/>
      <c r="U534" s="3"/>
      <c r="V534" s="3"/>
      <c r="W534" s="3"/>
    </row>
    <row r="535" spans="1:23" ht="14">
      <c r="A535" s="3"/>
      <c r="B535" s="3"/>
      <c r="C535" s="3"/>
      <c r="D535" s="3"/>
      <c r="E535" s="3"/>
      <c r="F535" s="3"/>
      <c r="G535" s="3"/>
      <c r="H535" s="3"/>
      <c r="I535" s="3"/>
      <c r="J535" s="3"/>
      <c r="K535" s="3"/>
      <c r="L535" s="3"/>
      <c r="M535" s="3"/>
      <c r="N535" s="3"/>
      <c r="O535" s="3"/>
      <c r="P535" s="3"/>
      <c r="Q535" s="3"/>
      <c r="R535" s="3"/>
      <c r="S535" s="3"/>
      <c r="T535" s="3"/>
      <c r="U535" s="3"/>
      <c r="V535" s="3"/>
      <c r="W535" s="3"/>
    </row>
    <row r="536" spans="1:23" ht="14">
      <c r="A536" s="3"/>
      <c r="B536" s="3"/>
      <c r="C536" s="3"/>
      <c r="D536" s="3"/>
      <c r="E536" s="3"/>
      <c r="F536" s="3"/>
      <c r="G536" s="3"/>
      <c r="H536" s="3"/>
      <c r="I536" s="3"/>
      <c r="J536" s="3"/>
      <c r="K536" s="3"/>
      <c r="L536" s="3"/>
      <c r="M536" s="3"/>
      <c r="N536" s="3"/>
      <c r="O536" s="3"/>
      <c r="P536" s="3"/>
      <c r="Q536" s="3"/>
      <c r="R536" s="3"/>
      <c r="S536" s="3"/>
      <c r="T536" s="3"/>
      <c r="U536" s="3"/>
      <c r="V536" s="3"/>
      <c r="W536" s="3"/>
    </row>
    <row r="537" spans="1:23" ht="14">
      <c r="A537" s="3"/>
      <c r="B537" s="3"/>
      <c r="C537" s="3"/>
      <c r="D537" s="3"/>
      <c r="E537" s="3"/>
      <c r="F537" s="3"/>
      <c r="G537" s="3"/>
      <c r="H537" s="3"/>
      <c r="I537" s="3"/>
      <c r="J537" s="3"/>
      <c r="K537" s="3"/>
      <c r="L537" s="3"/>
      <c r="M537" s="3"/>
      <c r="N537" s="3"/>
      <c r="O537" s="3"/>
      <c r="P537" s="3"/>
      <c r="Q537" s="3"/>
      <c r="R537" s="3"/>
      <c r="S537" s="3"/>
      <c r="T537" s="3"/>
      <c r="U537" s="3"/>
      <c r="V537" s="3"/>
      <c r="W537" s="3"/>
    </row>
    <row r="538" spans="1:23" ht="14">
      <c r="A538" s="3"/>
      <c r="B538" s="3"/>
      <c r="C538" s="3"/>
      <c r="D538" s="3"/>
      <c r="E538" s="3"/>
      <c r="F538" s="3"/>
      <c r="G538" s="3"/>
      <c r="H538" s="3"/>
      <c r="I538" s="3"/>
      <c r="J538" s="3"/>
      <c r="K538" s="3"/>
      <c r="L538" s="3"/>
      <c r="M538" s="3"/>
      <c r="N538" s="3"/>
      <c r="O538" s="3"/>
      <c r="P538" s="3"/>
      <c r="Q538" s="3"/>
      <c r="R538" s="3"/>
      <c r="S538" s="3"/>
      <c r="T538" s="3"/>
      <c r="U538" s="3"/>
      <c r="V538" s="3"/>
      <c r="W538" s="3"/>
    </row>
    <row r="539" spans="1:23" ht="14">
      <c r="A539" s="3"/>
      <c r="B539" s="3"/>
      <c r="C539" s="3"/>
      <c r="D539" s="3"/>
      <c r="E539" s="3"/>
      <c r="F539" s="3"/>
      <c r="G539" s="3"/>
      <c r="H539" s="3"/>
      <c r="I539" s="3"/>
      <c r="J539" s="3"/>
      <c r="K539" s="3"/>
      <c r="L539" s="3"/>
      <c r="M539" s="3"/>
      <c r="N539" s="3"/>
      <c r="O539" s="3"/>
      <c r="P539" s="3"/>
      <c r="Q539" s="3"/>
      <c r="R539" s="3"/>
      <c r="S539" s="3"/>
      <c r="T539" s="3"/>
      <c r="U539" s="3"/>
      <c r="V539" s="3"/>
      <c r="W539" s="3"/>
    </row>
    <row r="540" spans="1:23" ht="14">
      <c r="A540" s="3"/>
      <c r="B540" s="3"/>
      <c r="C540" s="3"/>
      <c r="D540" s="3"/>
      <c r="E540" s="3"/>
      <c r="F540" s="3"/>
      <c r="G540" s="3"/>
      <c r="H540" s="3"/>
      <c r="I540" s="3"/>
      <c r="J540" s="3"/>
      <c r="K540" s="3"/>
      <c r="L540" s="3"/>
      <c r="M540" s="3"/>
      <c r="N540" s="3"/>
      <c r="O540" s="3"/>
      <c r="P540" s="3"/>
      <c r="Q540" s="3"/>
      <c r="R540" s="3"/>
      <c r="S540" s="3"/>
      <c r="T540" s="3"/>
      <c r="U540" s="3"/>
      <c r="V540" s="3"/>
      <c r="W540" s="3"/>
    </row>
    <row r="541" spans="1:23" ht="14">
      <c r="A541" s="3"/>
      <c r="B541" s="3"/>
      <c r="C541" s="3"/>
      <c r="D541" s="3"/>
      <c r="E541" s="3"/>
      <c r="F541" s="3"/>
      <c r="G541" s="3"/>
      <c r="H541" s="3"/>
      <c r="I541" s="3"/>
      <c r="J541" s="3"/>
      <c r="K541" s="3"/>
      <c r="L541" s="3"/>
      <c r="M541" s="3"/>
      <c r="N541" s="3"/>
      <c r="O541" s="3"/>
      <c r="P541" s="3"/>
      <c r="Q541" s="3"/>
      <c r="R541" s="3"/>
      <c r="S541" s="3"/>
      <c r="T541" s="3"/>
      <c r="U541" s="3"/>
      <c r="V541" s="3"/>
      <c r="W541" s="3"/>
    </row>
    <row r="542" spans="1:23" ht="14">
      <c r="A542" s="3"/>
      <c r="B542" s="3"/>
      <c r="C542" s="3"/>
      <c r="D542" s="3"/>
      <c r="E542" s="3"/>
      <c r="F542" s="3"/>
      <c r="G542" s="3"/>
      <c r="H542" s="3"/>
      <c r="I542" s="3"/>
      <c r="J542" s="3"/>
      <c r="K542" s="3"/>
      <c r="L542" s="3"/>
      <c r="M542" s="3"/>
      <c r="N542" s="3"/>
      <c r="O542" s="3"/>
      <c r="P542" s="3"/>
      <c r="Q542" s="3"/>
      <c r="R542" s="3"/>
      <c r="S542" s="3"/>
      <c r="T542" s="3"/>
      <c r="U542" s="3"/>
      <c r="V542" s="3"/>
      <c r="W542" s="3"/>
    </row>
    <row r="543" spans="1:23" ht="14">
      <c r="A543" s="3"/>
      <c r="B543" s="3"/>
      <c r="C543" s="3"/>
      <c r="D543" s="3"/>
      <c r="E543" s="3"/>
      <c r="F543" s="3"/>
      <c r="G543" s="3"/>
      <c r="H543" s="3"/>
      <c r="I543" s="3"/>
      <c r="J543" s="3"/>
      <c r="K543" s="3"/>
      <c r="L543" s="3"/>
      <c r="M543" s="3"/>
      <c r="N543" s="3"/>
      <c r="O543" s="3"/>
      <c r="P543" s="3"/>
      <c r="Q543" s="3"/>
      <c r="R543" s="3"/>
      <c r="S543" s="3"/>
      <c r="T543" s="3"/>
      <c r="U543" s="3"/>
      <c r="V543" s="3"/>
      <c r="W543" s="3"/>
    </row>
    <row r="544" spans="1:23" ht="14">
      <c r="A544" s="3"/>
      <c r="B544" s="3"/>
      <c r="C544" s="3"/>
      <c r="D544" s="3"/>
      <c r="E544" s="3"/>
      <c r="F544" s="3"/>
      <c r="G544" s="3"/>
      <c r="H544" s="3"/>
      <c r="I544" s="3"/>
      <c r="J544" s="3"/>
      <c r="K544" s="3"/>
      <c r="L544" s="3"/>
      <c r="M544" s="3"/>
      <c r="N544" s="3"/>
      <c r="O544" s="3"/>
      <c r="P544" s="3"/>
      <c r="Q544" s="3"/>
      <c r="R544" s="3"/>
      <c r="S544" s="3"/>
      <c r="T544" s="3"/>
      <c r="U544" s="3"/>
      <c r="V544" s="3"/>
      <c r="W544" s="3"/>
    </row>
    <row r="545" spans="1:23" ht="14">
      <c r="A545" s="3"/>
      <c r="B545" s="3"/>
      <c r="C545" s="3"/>
      <c r="D545" s="3"/>
      <c r="E545" s="3"/>
      <c r="F545" s="3"/>
      <c r="G545" s="3"/>
      <c r="H545" s="3"/>
      <c r="I545" s="3"/>
      <c r="J545" s="3"/>
      <c r="K545" s="3"/>
      <c r="L545" s="3"/>
      <c r="M545" s="3"/>
      <c r="N545" s="3"/>
      <c r="O545" s="3"/>
      <c r="P545" s="3"/>
      <c r="Q545" s="3"/>
      <c r="R545" s="3"/>
      <c r="S545" s="3"/>
      <c r="T545" s="3"/>
      <c r="U545" s="3"/>
      <c r="V545" s="3"/>
      <c r="W545" s="3"/>
    </row>
    <row r="546" spans="1:23" ht="14">
      <c r="A546" s="3"/>
      <c r="B546" s="3"/>
      <c r="C546" s="3"/>
      <c r="D546" s="3"/>
      <c r="E546" s="3"/>
      <c r="F546" s="3"/>
      <c r="G546" s="3"/>
      <c r="H546" s="3"/>
      <c r="I546" s="3"/>
      <c r="J546" s="3"/>
      <c r="K546" s="3"/>
      <c r="L546" s="3"/>
      <c r="M546" s="3"/>
      <c r="N546" s="3"/>
      <c r="O546" s="3"/>
      <c r="P546" s="3"/>
      <c r="Q546" s="3"/>
      <c r="R546" s="3"/>
      <c r="S546" s="3"/>
      <c r="T546" s="3"/>
      <c r="U546" s="3"/>
      <c r="V546" s="3"/>
      <c r="W546" s="3"/>
    </row>
    <row r="547" spans="1:23" ht="14">
      <c r="A547" s="3"/>
      <c r="B547" s="3"/>
      <c r="C547" s="3"/>
      <c r="D547" s="3"/>
      <c r="E547" s="3"/>
      <c r="F547" s="3"/>
      <c r="G547" s="3"/>
      <c r="H547" s="3"/>
      <c r="I547" s="3"/>
      <c r="J547" s="3"/>
      <c r="K547" s="3"/>
      <c r="L547" s="3"/>
      <c r="M547" s="3"/>
      <c r="N547" s="3"/>
      <c r="O547" s="3"/>
      <c r="P547" s="3"/>
      <c r="Q547" s="3"/>
      <c r="R547" s="3"/>
      <c r="S547" s="3"/>
      <c r="T547" s="3"/>
      <c r="U547" s="3"/>
      <c r="V547" s="3"/>
      <c r="W547" s="3"/>
    </row>
    <row r="548" spans="1:23" ht="14">
      <c r="A548" s="3"/>
      <c r="B548" s="3"/>
      <c r="C548" s="3"/>
      <c r="D548" s="3"/>
      <c r="E548" s="3"/>
      <c r="F548" s="3"/>
      <c r="G548" s="3"/>
      <c r="H548" s="3"/>
      <c r="I548" s="3"/>
      <c r="J548" s="3"/>
      <c r="K548" s="3"/>
      <c r="L548" s="3"/>
      <c r="M548" s="3"/>
      <c r="N548" s="3"/>
      <c r="O548" s="3"/>
      <c r="P548" s="3"/>
      <c r="Q548" s="3"/>
      <c r="R548" s="3"/>
      <c r="S548" s="3"/>
      <c r="T548" s="3"/>
      <c r="U548" s="3"/>
      <c r="V548" s="3"/>
      <c r="W548" s="3"/>
    </row>
    <row r="549" spans="1:23" ht="14">
      <c r="A549" s="3"/>
      <c r="B549" s="3"/>
      <c r="C549" s="3"/>
      <c r="D549" s="3"/>
      <c r="E549" s="3"/>
      <c r="F549" s="3"/>
      <c r="G549" s="3"/>
      <c r="H549" s="3"/>
      <c r="I549" s="3"/>
      <c r="J549" s="3"/>
      <c r="K549" s="3"/>
      <c r="L549" s="3"/>
      <c r="M549" s="3"/>
      <c r="N549" s="3"/>
      <c r="O549" s="3"/>
      <c r="P549" s="3"/>
      <c r="Q549" s="3"/>
      <c r="R549" s="3"/>
      <c r="S549" s="3"/>
      <c r="T549" s="3"/>
      <c r="U549" s="3"/>
      <c r="V549" s="3"/>
      <c r="W549" s="3"/>
    </row>
    <row r="550" spans="1:23" ht="14">
      <c r="A550" s="3"/>
      <c r="B550" s="3"/>
      <c r="C550" s="3"/>
      <c r="D550" s="3"/>
      <c r="E550" s="3"/>
      <c r="F550" s="3"/>
      <c r="G550" s="3"/>
      <c r="H550" s="3"/>
      <c r="I550" s="3"/>
      <c r="J550" s="3"/>
      <c r="K550" s="3"/>
      <c r="L550" s="3"/>
      <c r="M550" s="3"/>
      <c r="N550" s="3"/>
      <c r="O550" s="3"/>
      <c r="P550" s="3"/>
      <c r="Q550" s="3"/>
      <c r="R550" s="3"/>
      <c r="S550" s="3"/>
      <c r="T550" s="3"/>
      <c r="U550" s="3"/>
      <c r="V550" s="3"/>
      <c r="W550" s="3"/>
    </row>
    <row r="551" spans="1:23" ht="14">
      <c r="A551" s="3"/>
      <c r="B551" s="3"/>
      <c r="C551" s="3"/>
      <c r="D551" s="3"/>
      <c r="E551" s="3"/>
      <c r="F551" s="3"/>
      <c r="G551" s="3"/>
      <c r="H551" s="3"/>
      <c r="I551" s="3"/>
      <c r="J551" s="3"/>
      <c r="K551" s="3"/>
      <c r="L551" s="3"/>
      <c r="M551" s="3"/>
      <c r="N551" s="3"/>
      <c r="O551" s="3"/>
      <c r="P551" s="3"/>
      <c r="Q551" s="3"/>
      <c r="R551" s="3"/>
      <c r="S551" s="3"/>
      <c r="T551" s="3"/>
      <c r="U551" s="3"/>
      <c r="V551" s="3"/>
      <c r="W551" s="3"/>
    </row>
    <row r="552" spans="1:23" ht="14">
      <c r="A552" s="3"/>
      <c r="B552" s="3"/>
      <c r="C552" s="3"/>
      <c r="D552" s="3"/>
      <c r="E552" s="3"/>
      <c r="F552" s="3"/>
      <c r="G552" s="3"/>
      <c r="H552" s="3"/>
      <c r="I552" s="3"/>
      <c r="J552" s="3"/>
      <c r="K552" s="3"/>
      <c r="L552" s="3"/>
      <c r="M552" s="3"/>
      <c r="N552" s="3"/>
      <c r="O552" s="3"/>
      <c r="P552" s="3"/>
      <c r="Q552" s="3"/>
      <c r="R552" s="3"/>
      <c r="S552" s="3"/>
      <c r="T552" s="3"/>
      <c r="U552" s="3"/>
      <c r="V552" s="3"/>
      <c r="W552" s="3"/>
    </row>
    <row r="553" spans="1:23" ht="14">
      <c r="A553" s="3"/>
      <c r="B553" s="3"/>
      <c r="C553" s="3"/>
      <c r="D553" s="3"/>
      <c r="E553" s="3"/>
      <c r="F553" s="3"/>
      <c r="G553" s="3"/>
      <c r="H553" s="3"/>
      <c r="I553" s="3"/>
      <c r="J553" s="3"/>
      <c r="K553" s="3"/>
      <c r="L553" s="3"/>
      <c r="M553" s="3"/>
      <c r="N553" s="3"/>
      <c r="O553" s="3"/>
      <c r="P553" s="3"/>
      <c r="Q553" s="3"/>
      <c r="R553" s="3"/>
      <c r="S553" s="3"/>
      <c r="T553" s="3"/>
      <c r="U553" s="3"/>
      <c r="V553" s="3"/>
      <c r="W553" s="3"/>
    </row>
    <row r="554" spans="1:23" ht="14">
      <c r="A554" s="3"/>
      <c r="B554" s="3"/>
      <c r="C554" s="3"/>
      <c r="D554" s="3"/>
      <c r="E554" s="3"/>
      <c r="F554" s="3"/>
      <c r="G554" s="3"/>
      <c r="H554" s="3"/>
      <c r="I554" s="3"/>
      <c r="J554" s="3"/>
      <c r="K554" s="3"/>
      <c r="L554" s="3"/>
      <c r="M554" s="3"/>
      <c r="N554" s="3"/>
      <c r="O554" s="3"/>
      <c r="P554" s="3"/>
      <c r="Q554" s="3"/>
      <c r="R554" s="3"/>
      <c r="S554" s="3"/>
      <c r="T554" s="3"/>
      <c r="U554" s="3"/>
      <c r="V554" s="3"/>
      <c r="W554" s="3"/>
    </row>
    <row r="555" spans="1:23" ht="14">
      <c r="A555" s="3"/>
      <c r="B555" s="3"/>
      <c r="C555" s="3"/>
      <c r="D555" s="3"/>
      <c r="E555" s="3"/>
      <c r="F555" s="3"/>
      <c r="G555" s="3"/>
      <c r="H555" s="3"/>
      <c r="I555" s="3"/>
      <c r="J555" s="3"/>
      <c r="K555" s="3"/>
      <c r="L555" s="3"/>
      <c r="M555" s="3"/>
      <c r="N555" s="3"/>
      <c r="O555" s="3"/>
      <c r="P555" s="3"/>
      <c r="Q555" s="3"/>
      <c r="R555" s="3"/>
      <c r="S555" s="3"/>
      <c r="T555" s="3"/>
      <c r="U555" s="3"/>
      <c r="V555" s="3"/>
      <c r="W555" s="3"/>
    </row>
    <row r="556" spans="1:23" ht="14">
      <c r="A556" s="3"/>
      <c r="B556" s="3"/>
      <c r="C556" s="3"/>
      <c r="D556" s="3"/>
      <c r="E556" s="3"/>
      <c r="F556" s="3"/>
      <c r="G556" s="3"/>
      <c r="H556" s="3"/>
      <c r="I556" s="3"/>
      <c r="J556" s="3"/>
      <c r="K556" s="3"/>
      <c r="L556" s="3"/>
      <c r="M556" s="3"/>
      <c r="N556" s="3"/>
      <c r="O556" s="3"/>
      <c r="P556" s="3"/>
      <c r="Q556" s="3"/>
      <c r="R556" s="3"/>
      <c r="S556" s="3"/>
      <c r="T556" s="3"/>
      <c r="U556" s="3"/>
      <c r="V556" s="3"/>
      <c r="W556" s="3"/>
    </row>
    <row r="557" spans="1:23" ht="14">
      <c r="A557" s="3"/>
      <c r="B557" s="3"/>
      <c r="C557" s="3"/>
      <c r="D557" s="3"/>
      <c r="E557" s="3"/>
      <c r="F557" s="3"/>
      <c r="G557" s="3"/>
      <c r="H557" s="3"/>
      <c r="I557" s="3"/>
      <c r="J557" s="3"/>
      <c r="K557" s="3"/>
      <c r="L557" s="3"/>
      <c r="M557" s="3"/>
      <c r="N557" s="3"/>
      <c r="O557" s="3"/>
      <c r="P557" s="3"/>
      <c r="Q557" s="3"/>
      <c r="R557" s="3"/>
      <c r="S557" s="3"/>
      <c r="T557" s="3"/>
      <c r="U557" s="3"/>
      <c r="V557" s="3"/>
      <c r="W557" s="3"/>
    </row>
    <row r="558" spans="1:23" ht="14">
      <c r="A558" s="3"/>
      <c r="B558" s="3"/>
      <c r="C558" s="3"/>
      <c r="D558" s="3"/>
      <c r="E558" s="3"/>
      <c r="F558" s="3"/>
      <c r="G558" s="3"/>
      <c r="H558" s="3"/>
      <c r="I558" s="3"/>
      <c r="J558" s="3"/>
      <c r="K558" s="3"/>
      <c r="L558" s="3"/>
      <c r="M558" s="3"/>
      <c r="N558" s="3"/>
      <c r="O558" s="3"/>
      <c r="P558" s="3"/>
      <c r="Q558" s="3"/>
      <c r="R558" s="3"/>
      <c r="S558" s="3"/>
      <c r="T558" s="3"/>
      <c r="U558" s="3"/>
      <c r="V558" s="3"/>
      <c r="W558" s="3"/>
    </row>
    <row r="559" spans="1:23" ht="14">
      <c r="A559" s="3"/>
      <c r="B559" s="3"/>
      <c r="C559" s="3"/>
      <c r="D559" s="3"/>
      <c r="E559" s="3"/>
      <c r="F559" s="3"/>
      <c r="G559" s="3"/>
      <c r="H559" s="3"/>
      <c r="I559" s="3"/>
      <c r="J559" s="3"/>
      <c r="K559" s="3"/>
      <c r="L559" s="3"/>
      <c r="M559" s="3"/>
      <c r="N559" s="3"/>
      <c r="O559" s="3"/>
      <c r="P559" s="3"/>
      <c r="Q559" s="3"/>
      <c r="R559" s="3"/>
      <c r="S559" s="3"/>
      <c r="T559" s="3"/>
      <c r="U559" s="3"/>
      <c r="V559" s="3"/>
      <c r="W559" s="3"/>
    </row>
    <row r="560" spans="1:23" ht="14">
      <c r="A560" s="3"/>
      <c r="B560" s="3"/>
      <c r="C560" s="3"/>
      <c r="D560" s="3"/>
      <c r="E560" s="3"/>
      <c r="F560" s="3"/>
      <c r="G560" s="3"/>
      <c r="H560" s="3"/>
      <c r="I560" s="3"/>
      <c r="J560" s="3"/>
      <c r="K560" s="3"/>
      <c r="L560" s="3"/>
      <c r="M560" s="3"/>
      <c r="N560" s="3"/>
      <c r="O560" s="3"/>
      <c r="P560" s="3"/>
      <c r="Q560" s="3"/>
      <c r="R560" s="3"/>
      <c r="S560" s="3"/>
      <c r="T560" s="3"/>
      <c r="U560" s="3"/>
      <c r="V560" s="3"/>
      <c r="W560" s="3"/>
    </row>
    <row r="561" spans="1:23" ht="14">
      <c r="A561" s="3"/>
      <c r="B561" s="3"/>
      <c r="C561" s="3"/>
      <c r="D561" s="3"/>
      <c r="E561" s="3"/>
      <c r="F561" s="3"/>
      <c r="G561" s="3"/>
      <c r="H561" s="3"/>
      <c r="I561" s="3"/>
      <c r="J561" s="3"/>
      <c r="K561" s="3"/>
      <c r="L561" s="3"/>
      <c r="M561" s="3"/>
      <c r="N561" s="3"/>
      <c r="O561" s="3"/>
      <c r="P561" s="3"/>
      <c r="Q561" s="3"/>
      <c r="R561" s="3"/>
      <c r="S561" s="3"/>
      <c r="T561" s="3"/>
      <c r="U561" s="3"/>
      <c r="V561" s="3"/>
      <c r="W561" s="3"/>
    </row>
    <row r="562" spans="1:23" ht="14">
      <c r="A562" s="3"/>
      <c r="B562" s="3"/>
      <c r="C562" s="3"/>
      <c r="D562" s="3"/>
      <c r="E562" s="3"/>
      <c r="F562" s="3"/>
      <c r="G562" s="3"/>
      <c r="H562" s="3"/>
      <c r="I562" s="3"/>
      <c r="J562" s="3"/>
      <c r="K562" s="3"/>
      <c r="L562" s="3"/>
      <c r="M562" s="3"/>
      <c r="N562" s="3"/>
      <c r="O562" s="3"/>
      <c r="P562" s="3"/>
      <c r="Q562" s="3"/>
      <c r="R562" s="3"/>
      <c r="S562" s="3"/>
      <c r="T562" s="3"/>
      <c r="U562" s="3"/>
      <c r="V562" s="3"/>
      <c r="W562" s="3"/>
    </row>
    <row r="563" spans="1:23" ht="14">
      <c r="A563" s="3"/>
      <c r="B563" s="3"/>
      <c r="C563" s="3"/>
      <c r="D563" s="3"/>
      <c r="E563" s="3"/>
      <c r="F563" s="3"/>
      <c r="G563" s="3"/>
      <c r="H563" s="3"/>
      <c r="I563" s="3"/>
      <c r="J563" s="3"/>
      <c r="K563" s="3"/>
      <c r="L563" s="3"/>
      <c r="M563" s="3"/>
      <c r="N563" s="3"/>
      <c r="O563" s="3"/>
      <c r="P563" s="3"/>
      <c r="Q563" s="3"/>
      <c r="R563" s="3"/>
      <c r="S563" s="3"/>
      <c r="T563" s="3"/>
      <c r="U563" s="3"/>
      <c r="V563" s="3"/>
      <c r="W563" s="3"/>
    </row>
    <row r="564" spans="1:23" ht="14">
      <c r="A564" s="3"/>
      <c r="B564" s="3"/>
      <c r="C564" s="3"/>
      <c r="D564" s="3"/>
      <c r="E564" s="3"/>
      <c r="F564" s="3"/>
      <c r="G564" s="3"/>
      <c r="H564" s="3"/>
      <c r="I564" s="3"/>
      <c r="J564" s="3"/>
      <c r="K564" s="3"/>
      <c r="L564" s="3"/>
      <c r="M564" s="3"/>
      <c r="N564" s="3"/>
      <c r="O564" s="3"/>
      <c r="P564" s="3"/>
      <c r="Q564" s="3"/>
      <c r="R564" s="3"/>
      <c r="S564" s="3"/>
      <c r="T564" s="3"/>
      <c r="U564" s="3"/>
      <c r="V564" s="3"/>
      <c r="W564" s="3"/>
    </row>
    <row r="565" spans="1:23" ht="14">
      <c r="A565" s="3"/>
      <c r="B565" s="3"/>
      <c r="C565" s="3"/>
      <c r="D565" s="3"/>
      <c r="E565" s="3"/>
      <c r="F565" s="3"/>
      <c r="G565" s="3"/>
      <c r="H565" s="3"/>
      <c r="I565" s="3"/>
      <c r="J565" s="3"/>
      <c r="K565" s="3"/>
      <c r="L565" s="3"/>
      <c r="M565" s="3"/>
      <c r="N565" s="3"/>
      <c r="O565" s="3"/>
      <c r="P565" s="3"/>
      <c r="Q565" s="3"/>
      <c r="R565" s="3"/>
      <c r="S565" s="3"/>
      <c r="T565" s="3"/>
      <c r="U565" s="3"/>
      <c r="V565" s="3"/>
      <c r="W565" s="3"/>
    </row>
    <row r="566" spans="1:23" ht="14">
      <c r="A566" s="3"/>
      <c r="B566" s="3"/>
      <c r="C566" s="3"/>
      <c r="D566" s="3"/>
      <c r="E566" s="3"/>
      <c r="F566" s="3"/>
      <c r="G566" s="3"/>
      <c r="H566" s="3"/>
      <c r="I566" s="3"/>
      <c r="J566" s="3"/>
      <c r="K566" s="3"/>
      <c r="L566" s="3"/>
      <c r="M566" s="3"/>
      <c r="N566" s="3"/>
      <c r="O566" s="3"/>
      <c r="P566" s="3"/>
      <c r="Q566" s="3"/>
      <c r="R566" s="3"/>
      <c r="S566" s="3"/>
      <c r="T566" s="3"/>
      <c r="U566" s="3"/>
      <c r="V566" s="3"/>
      <c r="W566" s="3"/>
    </row>
    <row r="567" spans="1:23" ht="14">
      <c r="A567" s="3"/>
      <c r="B567" s="3"/>
      <c r="C567" s="3"/>
      <c r="D567" s="3"/>
      <c r="E567" s="3"/>
      <c r="F567" s="3"/>
      <c r="G567" s="3"/>
      <c r="H567" s="3"/>
      <c r="I567" s="3"/>
      <c r="J567" s="3"/>
      <c r="K567" s="3"/>
      <c r="L567" s="3"/>
      <c r="M567" s="3"/>
      <c r="N567" s="3"/>
      <c r="O567" s="3"/>
      <c r="P567" s="3"/>
      <c r="Q567" s="3"/>
      <c r="R567" s="3"/>
      <c r="S567" s="3"/>
      <c r="T567" s="3"/>
      <c r="U567" s="3"/>
      <c r="V567" s="3"/>
      <c r="W567" s="3"/>
    </row>
    <row r="568" spans="1:23" ht="14">
      <c r="A568" s="3"/>
      <c r="B568" s="3"/>
      <c r="C568" s="3"/>
      <c r="D568" s="3"/>
      <c r="E568" s="3"/>
      <c r="F568" s="3"/>
      <c r="G568" s="3"/>
      <c r="H568" s="3"/>
      <c r="I568" s="3"/>
      <c r="J568" s="3"/>
      <c r="K568" s="3"/>
      <c r="L568" s="3"/>
      <c r="M568" s="3"/>
      <c r="N568" s="3"/>
      <c r="O568" s="3"/>
      <c r="P568" s="3"/>
      <c r="Q568" s="3"/>
      <c r="R568" s="3"/>
      <c r="S568" s="3"/>
      <c r="T568" s="3"/>
      <c r="U568" s="3"/>
      <c r="V568" s="3"/>
      <c r="W568" s="3"/>
    </row>
    <row r="569" spans="1:23" ht="14">
      <c r="A569" s="3"/>
      <c r="B569" s="3"/>
      <c r="C569" s="3"/>
      <c r="D569" s="3"/>
      <c r="E569" s="3"/>
      <c r="F569" s="3"/>
      <c r="G569" s="3"/>
      <c r="H569" s="3"/>
      <c r="I569" s="3"/>
      <c r="J569" s="3"/>
      <c r="K569" s="3"/>
      <c r="L569" s="3"/>
      <c r="M569" s="3"/>
      <c r="N569" s="3"/>
      <c r="O569" s="3"/>
      <c r="P569" s="3"/>
      <c r="Q569" s="3"/>
      <c r="R569" s="3"/>
      <c r="S569" s="3"/>
      <c r="T569" s="3"/>
      <c r="U569" s="3"/>
      <c r="V569" s="3"/>
      <c r="W569" s="3"/>
    </row>
    <row r="570" spans="1:23" ht="14">
      <c r="A570" s="3"/>
      <c r="B570" s="3"/>
      <c r="C570" s="3"/>
      <c r="D570" s="3"/>
      <c r="E570" s="3"/>
      <c r="F570" s="3"/>
      <c r="G570" s="3"/>
      <c r="H570" s="3"/>
      <c r="I570" s="3"/>
      <c r="J570" s="3"/>
      <c r="K570" s="3"/>
      <c r="L570" s="3"/>
      <c r="M570" s="3"/>
      <c r="N570" s="3"/>
      <c r="O570" s="3"/>
      <c r="P570" s="3"/>
      <c r="Q570" s="3"/>
      <c r="R570" s="3"/>
      <c r="S570" s="3"/>
      <c r="T570" s="3"/>
      <c r="U570" s="3"/>
      <c r="V570" s="3"/>
      <c r="W570" s="3"/>
    </row>
    <row r="571" spans="1:23" ht="14">
      <c r="A571" s="3"/>
      <c r="B571" s="3"/>
      <c r="C571" s="3"/>
      <c r="D571" s="3"/>
      <c r="E571" s="3"/>
      <c r="F571" s="3"/>
      <c r="G571" s="3"/>
      <c r="H571" s="3"/>
      <c r="I571" s="3"/>
      <c r="J571" s="3"/>
      <c r="K571" s="3"/>
      <c r="L571" s="3"/>
      <c r="M571" s="3"/>
      <c r="N571" s="3"/>
      <c r="O571" s="3"/>
      <c r="P571" s="3"/>
      <c r="Q571" s="3"/>
      <c r="R571" s="3"/>
      <c r="S571" s="3"/>
      <c r="T571" s="3"/>
      <c r="U571" s="3"/>
      <c r="V571" s="3"/>
      <c r="W571" s="3"/>
    </row>
    <row r="572" spans="1:23" ht="14">
      <c r="A572" s="3"/>
      <c r="B572" s="3"/>
      <c r="C572" s="3"/>
      <c r="D572" s="3"/>
      <c r="E572" s="3"/>
      <c r="F572" s="3"/>
      <c r="G572" s="3"/>
      <c r="H572" s="3"/>
      <c r="I572" s="3"/>
      <c r="J572" s="3"/>
      <c r="K572" s="3"/>
      <c r="L572" s="3"/>
      <c r="M572" s="3"/>
      <c r="N572" s="3"/>
      <c r="O572" s="3"/>
      <c r="P572" s="3"/>
      <c r="Q572" s="3"/>
      <c r="R572" s="3"/>
      <c r="S572" s="3"/>
      <c r="T572" s="3"/>
      <c r="U572" s="3"/>
      <c r="V572" s="3"/>
      <c r="W572" s="3"/>
    </row>
    <row r="573" spans="1:23" ht="14">
      <c r="A573" s="3"/>
      <c r="B573" s="3"/>
      <c r="C573" s="3"/>
      <c r="D573" s="3"/>
      <c r="E573" s="3"/>
      <c r="F573" s="3"/>
      <c r="G573" s="3"/>
      <c r="H573" s="3"/>
      <c r="I573" s="3"/>
      <c r="J573" s="3"/>
      <c r="K573" s="3"/>
      <c r="L573" s="3"/>
      <c r="M573" s="3"/>
      <c r="N573" s="3"/>
      <c r="O573" s="3"/>
      <c r="P573" s="3"/>
      <c r="Q573" s="3"/>
      <c r="R573" s="3"/>
      <c r="S573" s="3"/>
      <c r="T573" s="3"/>
      <c r="U573" s="3"/>
      <c r="V573" s="3"/>
      <c r="W573" s="3"/>
    </row>
    <row r="574" spans="1:23" ht="14">
      <c r="A574" s="3"/>
      <c r="B574" s="3"/>
      <c r="C574" s="3"/>
      <c r="D574" s="3"/>
      <c r="E574" s="3"/>
      <c r="F574" s="3"/>
      <c r="G574" s="3"/>
      <c r="H574" s="3"/>
      <c r="I574" s="3"/>
      <c r="J574" s="3"/>
      <c r="K574" s="3"/>
      <c r="L574" s="3"/>
      <c r="M574" s="3"/>
      <c r="N574" s="3"/>
      <c r="O574" s="3"/>
      <c r="P574" s="3"/>
      <c r="Q574" s="3"/>
      <c r="R574" s="3"/>
      <c r="S574" s="3"/>
      <c r="T574" s="3"/>
      <c r="U574" s="3"/>
      <c r="V574" s="3"/>
      <c r="W574" s="3"/>
    </row>
    <row r="575" spans="1:23" ht="14">
      <c r="A575" s="3"/>
      <c r="B575" s="3"/>
      <c r="C575" s="3"/>
      <c r="D575" s="3"/>
      <c r="E575" s="3"/>
      <c r="F575" s="3"/>
      <c r="G575" s="3"/>
      <c r="H575" s="3"/>
      <c r="I575" s="3"/>
      <c r="J575" s="3"/>
      <c r="K575" s="3"/>
      <c r="L575" s="3"/>
      <c r="M575" s="3"/>
      <c r="N575" s="3"/>
      <c r="O575" s="3"/>
      <c r="P575" s="3"/>
      <c r="Q575" s="3"/>
      <c r="R575" s="3"/>
      <c r="S575" s="3"/>
      <c r="T575" s="3"/>
      <c r="U575" s="3"/>
      <c r="V575" s="3"/>
      <c r="W575" s="3"/>
    </row>
    <row r="576" spans="1:23" ht="14">
      <c r="A576" s="3"/>
      <c r="B576" s="3"/>
      <c r="C576" s="3"/>
      <c r="D576" s="3"/>
      <c r="E576" s="3"/>
      <c r="F576" s="3"/>
      <c r="G576" s="3"/>
      <c r="H576" s="3"/>
      <c r="I576" s="3"/>
      <c r="J576" s="3"/>
      <c r="K576" s="3"/>
      <c r="L576" s="3"/>
      <c r="M576" s="3"/>
      <c r="N576" s="3"/>
      <c r="O576" s="3"/>
      <c r="P576" s="3"/>
      <c r="Q576" s="3"/>
      <c r="R576" s="3"/>
      <c r="S576" s="3"/>
      <c r="T576" s="3"/>
      <c r="U576" s="3"/>
      <c r="V576" s="3"/>
      <c r="W576" s="3"/>
    </row>
    <row r="577" spans="1:23" ht="14">
      <c r="A577" s="3"/>
      <c r="B577" s="3"/>
      <c r="C577" s="3"/>
      <c r="D577" s="3"/>
      <c r="E577" s="3"/>
      <c r="F577" s="3"/>
      <c r="G577" s="3"/>
      <c r="H577" s="3"/>
      <c r="I577" s="3"/>
      <c r="J577" s="3"/>
      <c r="K577" s="3"/>
      <c r="L577" s="3"/>
      <c r="M577" s="3"/>
      <c r="N577" s="3"/>
      <c r="O577" s="3"/>
      <c r="P577" s="3"/>
      <c r="Q577" s="3"/>
      <c r="R577" s="3"/>
      <c r="S577" s="3"/>
      <c r="T577" s="3"/>
      <c r="U577" s="3"/>
      <c r="V577" s="3"/>
      <c r="W577" s="3"/>
    </row>
    <row r="578" spans="1:23" ht="14">
      <c r="A578" s="3"/>
      <c r="B578" s="3"/>
      <c r="C578" s="3"/>
      <c r="D578" s="3"/>
      <c r="E578" s="3"/>
      <c r="F578" s="3"/>
      <c r="G578" s="3"/>
      <c r="H578" s="3"/>
      <c r="I578" s="3"/>
      <c r="J578" s="3"/>
      <c r="K578" s="3"/>
      <c r="L578" s="3"/>
      <c r="M578" s="3"/>
      <c r="N578" s="3"/>
      <c r="O578" s="3"/>
      <c r="P578" s="3"/>
      <c r="Q578" s="3"/>
      <c r="R578" s="3"/>
      <c r="S578" s="3"/>
      <c r="T578" s="3"/>
      <c r="U578" s="3"/>
      <c r="V578" s="3"/>
      <c r="W578" s="3"/>
    </row>
    <row r="579" spans="1:23" ht="14">
      <c r="A579" s="3"/>
      <c r="B579" s="3"/>
      <c r="C579" s="3"/>
      <c r="D579" s="3"/>
      <c r="E579" s="3"/>
      <c r="F579" s="3"/>
      <c r="G579" s="3"/>
      <c r="H579" s="3"/>
      <c r="I579" s="3"/>
      <c r="J579" s="3"/>
      <c r="K579" s="3"/>
      <c r="L579" s="3"/>
      <c r="M579" s="3"/>
      <c r="N579" s="3"/>
      <c r="O579" s="3"/>
      <c r="P579" s="3"/>
      <c r="Q579" s="3"/>
      <c r="R579" s="3"/>
      <c r="S579" s="3"/>
      <c r="T579" s="3"/>
      <c r="U579" s="3"/>
      <c r="V579" s="3"/>
      <c r="W579" s="3"/>
    </row>
    <row r="580" spans="1:23" ht="14">
      <c r="A580" s="3"/>
      <c r="B580" s="3"/>
      <c r="C580" s="3"/>
      <c r="D580" s="3"/>
      <c r="E580" s="3"/>
      <c r="F580" s="3"/>
      <c r="G580" s="3"/>
      <c r="H580" s="3"/>
      <c r="I580" s="3"/>
      <c r="J580" s="3"/>
      <c r="K580" s="3"/>
      <c r="L580" s="3"/>
      <c r="M580" s="3"/>
      <c r="N580" s="3"/>
      <c r="O580" s="3"/>
      <c r="P580" s="3"/>
      <c r="Q580" s="3"/>
      <c r="R580" s="3"/>
      <c r="S580" s="3"/>
      <c r="T580" s="3"/>
      <c r="U580" s="3"/>
      <c r="V580" s="3"/>
      <c r="W580" s="3"/>
    </row>
    <row r="581" spans="1:23" ht="14">
      <c r="A581" s="3"/>
      <c r="B581" s="3"/>
      <c r="C581" s="3"/>
      <c r="D581" s="3"/>
      <c r="E581" s="3"/>
      <c r="F581" s="3"/>
      <c r="G581" s="3"/>
      <c r="H581" s="3"/>
      <c r="I581" s="3"/>
      <c r="J581" s="3"/>
      <c r="K581" s="3"/>
      <c r="L581" s="3"/>
      <c r="M581" s="3"/>
      <c r="N581" s="3"/>
      <c r="O581" s="3"/>
      <c r="P581" s="3"/>
      <c r="Q581" s="3"/>
      <c r="R581" s="3"/>
      <c r="S581" s="3"/>
      <c r="T581" s="3"/>
      <c r="U581" s="3"/>
      <c r="V581" s="3"/>
      <c r="W581" s="3"/>
    </row>
    <row r="582" spans="1:23" ht="14">
      <c r="A582" s="3"/>
      <c r="B582" s="3"/>
      <c r="C582" s="3"/>
      <c r="D582" s="3"/>
      <c r="E582" s="3"/>
      <c r="F582" s="3"/>
      <c r="G582" s="3"/>
      <c r="H582" s="3"/>
      <c r="I582" s="3"/>
      <c r="J582" s="3"/>
      <c r="K582" s="3"/>
      <c r="L582" s="3"/>
      <c r="M582" s="3"/>
      <c r="N582" s="3"/>
      <c r="O582" s="3"/>
      <c r="P582" s="3"/>
      <c r="Q582" s="3"/>
      <c r="R582" s="3"/>
      <c r="S582" s="3"/>
      <c r="T582" s="3"/>
      <c r="U582" s="3"/>
      <c r="V582" s="3"/>
      <c r="W582" s="3"/>
    </row>
    <row r="583" spans="1:23" ht="14">
      <c r="A583" s="3"/>
      <c r="B583" s="3"/>
      <c r="C583" s="3"/>
      <c r="D583" s="3"/>
      <c r="E583" s="3"/>
      <c r="F583" s="3"/>
      <c r="G583" s="3"/>
      <c r="H583" s="3"/>
      <c r="I583" s="3"/>
      <c r="J583" s="3"/>
      <c r="K583" s="3"/>
      <c r="L583" s="3"/>
      <c r="M583" s="3"/>
      <c r="N583" s="3"/>
      <c r="O583" s="3"/>
      <c r="P583" s="3"/>
      <c r="Q583" s="3"/>
      <c r="R583" s="3"/>
      <c r="S583" s="3"/>
      <c r="T583" s="3"/>
      <c r="U583" s="3"/>
      <c r="V583" s="3"/>
      <c r="W583" s="3"/>
    </row>
    <row r="584" spans="1:23" ht="14">
      <c r="A584" s="3"/>
      <c r="B584" s="3"/>
      <c r="C584" s="3"/>
      <c r="D584" s="3"/>
      <c r="E584" s="3"/>
      <c r="F584" s="3"/>
      <c r="G584" s="3"/>
      <c r="H584" s="3"/>
      <c r="I584" s="3"/>
      <c r="J584" s="3"/>
      <c r="K584" s="3"/>
      <c r="L584" s="3"/>
      <c r="M584" s="3"/>
      <c r="N584" s="3"/>
      <c r="O584" s="3"/>
      <c r="P584" s="3"/>
      <c r="Q584" s="3"/>
      <c r="R584" s="3"/>
      <c r="S584" s="3"/>
      <c r="T584" s="3"/>
      <c r="U584" s="3"/>
      <c r="V584" s="3"/>
      <c r="W584" s="3"/>
    </row>
    <row r="585" spans="1:23" ht="14">
      <c r="A585" s="3"/>
      <c r="B585" s="3"/>
      <c r="C585" s="3"/>
      <c r="D585" s="3"/>
      <c r="E585" s="3"/>
      <c r="F585" s="3"/>
      <c r="G585" s="3"/>
      <c r="H585" s="3"/>
      <c r="I585" s="3"/>
      <c r="J585" s="3"/>
      <c r="K585" s="3"/>
      <c r="L585" s="3"/>
      <c r="M585" s="3"/>
      <c r="N585" s="3"/>
      <c r="O585" s="3"/>
      <c r="P585" s="3"/>
      <c r="Q585" s="3"/>
      <c r="R585" s="3"/>
      <c r="S585" s="3"/>
      <c r="T585" s="3"/>
      <c r="U585" s="3"/>
      <c r="V585" s="3"/>
      <c r="W585" s="3"/>
    </row>
    <row r="586" spans="1:23" ht="14">
      <c r="A586" s="3"/>
      <c r="B586" s="3"/>
      <c r="C586" s="3"/>
      <c r="D586" s="3"/>
      <c r="E586" s="3"/>
      <c r="F586" s="3"/>
      <c r="G586" s="3"/>
      <c r="H586" s="3"/>
      <c r="I586" s="3"/>
      <c r="J586" s="3"/>
      <c r="K586" s="3"/>
      <c r="L586" s="3"/>
      <c r="M586" s="3"/>
      <c r="N586" s="3"/>
      <c r="O586" s="3"/>
      <c r="P586" s="3"/>
      <c r="Q586" s="3"/>
      <c r="R586" s="3"/>
      <c r="S586" s="3"/>
      <c r="T586" s="3"/>
      <c r="U586" s="3"/>
      <c r="V586" s="3"/>
      <c r="W586" s="3"/>
    </row>
    <row r="587" spans="1:23" ht="14">
      <c r="A587" s="3"/>
      <c r="B587" s="3"/>
      <c r="C587" s="3"/>
      <c r="D587" s="3"/>
      <c r="E587" s="3"/>
      <c r="F587" s="3"/>
      <c r="G587" s="3"/>
      <c r="H587" s="3"/>
      <c r="I587" s="3"/>
      <c r="J587" s="3"/>
      <c r="K587" s="3"/>
      <c r="L587" s="3"/>
      <c r="M587" s="3"/>
      <c r="N587" s="3"/>
      <c r="O587" s="3"/>
      <c r="P587" s="3"/>
      <c r="Q587" s="3"/>
      <c r="R587" s="3"/>
      <c r="S587" s="3"/>
      <c r="T587" s="3"/>
      <c r="U587" s="3"/>
      <c r="V587" s="3"/>
      <c r="W587" s="3"/>
    </row>
    <row r="588" spans="1:23" ht="14">
      <c r="A588" s="3"/>
      <c r="B588" s="3"/>
      <c r="C588" s="3"/>
      <c r="D588" s="3"/>
      <c r="E588" s="3"/>
      <c r="F588" s="3"/>
      <c r="G588" s="3"/>
      <c r="H588" s="3"/>
      <c r="I588" s="3"/>
      <c r="J588" s="3"/>
      <c r="K588" s="3"/>
      <c r="L588" s="3"/>
      <c r="M588" s="3"/>
      <c r="N588" s="3"/>
      <c r="O588" s="3"/>
      <c r="P588" s="3"/>
      <c r="Q588" s="3"/>
      <c r="R588" s="3"/>
      <c r="S588" s="3"/>
      <c r="T588" s="3"/>
      <c r="U588" s="3"/>
      <c r="V588" s="3"/>
      <c r="W588" s="3"/>
    </row>
    <row r="589" spans="1:23" ht="14">
      <c r="A589" s="3"/>
      <c r="B589" s="3"/>
      <c r="C589" s="3"/>
      <c r="D589" s="3"/>
      <c r="E589" s="3"/>
      <c r="F589" s="3"/>
      <c r="G589" s="3"/>
      <c r="H589" s="3"/>
      <c r="I589" s="3"/>
      <c r="J589" s="3"/>
      <c r="K589" s="3"/>
      <c r="L589" s="3"/>
      <c r="M589" s="3"/>
      <c r="N589" s="3"/>
      <c r="O589" s="3"/>
      <c r="P589" s="3"/>
      <c r="Q589" s="3"/>
      <c r="R589" s="3"/>
      <c r="S589" s="3"/>
      <c r="T589" s="3"/>
      <c r="U589" s="3"/>
      <c r="V589" s="3"/>
      <c r="W589" s="3"/>
    </row>
    <row r="590" spans="1:23" ht="14">
      <c r="A590" s="3"/>
      <c r="B590" s="3"/>
      <c r="C590" s="3"/>
      <c r="D590" s="3"/>
      <c r="E590" s="3"/>
      <c r="F590" s="3"/>
      <c r="G590" s="3"/>
      <c r="H590" s="3"/>
      <c r="I590" s="3"/>
      <c r="J590" s="3"/>
      <c r="K590" s="3"/>
      <c r="L590" s="3"/>
      <c r="M590" s="3"/>
      <c r="N590" s="3"/>
      <c r="O590" s="3"/>
      <c r="P590" s="3"/>
      <c r="Q590" s="3"/>
      <c r="R590" s="3"/>
      <c r="S590" s="3"/>
      <c r="T590" s="3"/>
      <c r="U590" s="3"/>
      <c r="V590" s="3"/>
      <c r="W590" s="3"/>
    </row>
    <row r="591" spans="1:23" ht="14">
      <c r="A591" s="3"/>
      <c r="B591" s="3"/>
      <c r="C591" s="3"/>
      <c r="D591" s="3"/>
      <c r="E591" s="3"/>
      <c r="F591" s="3"/>
      <c r="G591" s="3"/>
      <c r="H591" s="3"/>
      <c r="I591" s="3"/>
      <c r="J591" s="3"/>
      <c r="K591" s="3"/>
      <c r="L591" s="3"/>
      <c r="M591" s="3"/>
      <c r="N591" s="3"/>
      <c r="O591" s="3"/>
      <c r="P591" s="3"/>
      <c r="Q591" s="3"/>
      <c r="R591" s="3"/>
      <c r="S591" s="3"/>
      <c r="T591" s="3"/>
      <c r="U591" s="3"/>
      <c r="V591" s="3"/>
      <c r="W591" s="3"/>
    </row>
    <row r="592" spans="1:23" ht="14">
      <c r="A592" s="3"/>
      <c r="B592" s="3"/>
      <c r="C592" s="3"/>
      <c r="D592" s="3"/>
      <c r="E592" s="3"/>
      <c r="F592" s="3"/>
      <c r="G592" s="3"/>
      <c r="H592" s="3"/>
      <c r="I592" s="3"/>
      <c r="J592" s="3"/>
      <c r="K592" s="3"/>
      <c r="L592" s="3"/>
      <c r="M592" s="3"/>
      <c r="N592" s="3"/>
      <c r="O592" s="3"/>
      <c r="P592" s="3"/>
      <c r="Q592" s="3"/>
      <c r="R592" s="3"/>
      <c r="S592" s="3"/>
      <c r="T592" s="3"/>
      <c r="U592" s="3"/>
      <c r="V592" s="3"/>
      <c r="W592" s="3"/>
    </row>
    <row r="593" spans="1:23" ht="14">
      <c r="A593" s="3"/>
      <c r="B593" s="3"/>
      <c r="C593" s="3"/>
      <c r="D593" s="3"/>
      <c r="E593" s="3"/>
      <c r="F593" s="3"/>
      <c r="G593" s="3"/>
      <c r="H593" s="3"/>
      <c r="I593" s="3"/>
      <c r="J593" s="3"/>
      <c r="K593" s="3"/>
      <c r="L593" s="3"/>
      <c r="M593" s="3"/>
      <c r="N593" s="3"/>
      <c r="O593" s="3"/>
      <c r="P593" s="3"/>
      <c r="Q593" s="3"/>
      <c r="R593" s="3"/>
      <c r="S593" s="3"/>
      <c r="T593" s="3"/>
      <c r="U593" s="3"/>
      <c r="V593" s="3"/>
      <c r="W593" s="3"/>
    </row>
    <row r="594" spans="1:23" ht="14">
      <c r="A594" s="3"/>
      <c r="B594" s="3"/>
      <c r="C594" s="3"/>
      <c r="D594" s="3"/>
      <c r="E594" s="3"/>
      <c r="F594" s="3"/>
      <c r="G594" s="3"/>
      <c r="H594" s="3"/>
      <c r="I594" s="3"/>
      <c r="J594" s="3"/>
      <c r="K594" s="3"/>
      <c r="L594" s="3"/>
      <c r="M594" s="3"/>
      <c r="N594" s="3"/>
      <c r="O594" s="3"/>
      <c r="P594" s="3"/>
      <c r="Q594" s="3"/>
      <c r="R594" s="3"/>
      <c r="S594" s="3"/>
      <c r="T594" s="3"/>
      <c r="U594" s="3"/>
      <c r="V594" s="3"/>
      <c r="W594" s="3"/>
    </row>
    <row r="595" spans="1:23" ht="14">
      <c r="A595" s="3"/>
      <c r="B595" s="3"/>
      <c r="C595" s="3"/>
      <c r="D595" s="3"/>
      <c r="E595" s="3"/>
      <c r="F595" s="3"/>
      <c r="G595" s="3"/>
      <c r="H595" s="3"/>
      <c r="I595" s="3"/>
      <c r="J595" s="3"/>
      <c r="K595" s="3"/>
      <c r="L595" s="3"/>
      <c r="M595" s="3"/>
      <c r="N595" s="3"/>
      <c r="O595" s="3"/>
      <c r="P595" s="3"/>
      <c r="Q595" s="3"/>
      <c r="R595" s="3"/>
      <c r="S595" s="3"/>
      <c r="T595" s="3"/>
      <c r="U595" s="3"/>
      <c r="V595" s="3"/>
      <c r="W595" s="3"/>
    </row>
    <row r="596" spans="1:23" ht="14">
      <c r="A596" s="3"/>
      <c r="B596" s="3"/>
      <c r="C596" s="3"/>
      <c r="D596" s="3"/>
      <c r="E596" s="3"/>
      <c r="F596" s="3"/>
      <c r="G596" s="3"/>
      <c r="H596" s="3"/>
      <c r="I596" s="3"/>
      <c r="J596" s="3"/>
      <c r="K596" s="3"/>
      <c r="L596" s="3"/>
      <c r="M596" s="3"/>
      <c r="N596" s="3"/>
      <c r="O596" s="3"/>
      <c r="P596" s="3"/>
      <c r="Q596" s="3"/>
      <c r="R596" s="3"/>
      <c r="S596" s="3"/>
      <c r="T596" s="3"/>
      <c r="U596" s="3"/>
      <c r="V596" s="3"/>
      <c r="W596" s="3"/>
    </row>
    <row r="597" spans="1:23" ht="14">
      <c r="A597" s="3"/>
      <c r="B597" s="3"/>
      <c r="C597" s="3"/>
      <c r="D597" s="3"/>
      <c r="E597" s="3"/>
      <c r="F597" s="3"/>
      <c r="G597" s="3"/>
      <c r="H597" s="3"/>
      <c r="I597" s="3"/>
      <c r="J597" s="3"/>
      <c r="K597" s="3"/>
      <c r="L597" s="3"/>
      <c r="M597" s="3"/>
      <c r="N597" s="3"/>
      <c r="O597" s="3"/>
      <c r="P597" s="3"/>
      <c r="Q597" s="3"/>
      <c r="R597" s="3"/>
      <c r="S597" s="3"/>
      <c r="T597" s="3"/>
      <c r="U597" s="3"/>
      <c r="V597" s="3"/>
      <c r="W597" s="3"/>
    </row>
    <row r="598" spans="1:23" ht="14">
      <c r="A598" s="3"/>
      <c r="B598" s="3"/>
      <c r="C598" s="3"/>
      <c r="D598" s="3"/>
      <c r="E598" s="3"/>
      <c r="F598" s="3"/>
      <c r="G598" s="3"/>
      <c r="H598" s="3"/>
      <c r="I598" s="3"/>
      <c r="J598" s="3"/>
      <c r="K598" s="3"/>
      <c r="L598" s="3"/>
      <c r="M598" s="3"/>
      <c r="N598" s="3"/>
      <c r="O598" s="3"/>
      <c r="P598" s="3"/>
      <c r="Q598" s="3"/>
      <c r="R598" s="3"/>
      <c r="S598" s="3"/>
      <c r="T598" s="3"/>
      <c r="U598" s="3"/>
      <c r="V598" s="3"/>
      <c r="W598" s="3"/>
    </row>
    <row r="599" spans="1:23" ht="14">
      <c r="A599" s="3"/>
      <c r="B599" s="3"/>
      <c r="C599" s="3"/>
      <c r="D599" s="3"/>
      <c r="E599" s="3"/>
      <c r="F599" s="3"/>
      <c r="G599" s="3"/>
      <c r="H599" s="3"/>
      <c r="I599" s="3"/>
      <c r="J599" s="3"/>
      <c r="K599" s="3"/>
      <c r="L599" s="3"/>
      <c r="M599" s="3"/>
      <c r="N599" s="3"/>
      <c r="O599" s="3"/>
      <c r="P599" s="3"/>
      <c r="Q599" s="3"/>
      <c r="R599" s="3"/>
      <c r="S599" s="3"/>
      <c r="T599" s="3"/>
      <c r="U599" s="3"/>
      <c r="V599" s="3"/>
      <c r="W599" s="3"/>
    </row>
    <row r="600" spans="1:23" ht="14">
      <c r="A600" s="3"/>
      <c r="B600" s="3"/>
      <c r="C600" s="3"/>
      <c r="D600" s="3"/>
      <c r="E600" s="3"/>
      <c r="F600" s="3"/>
      <c r="G600" s="3"/>
      <c r="H600" s="3"/>
      <c r="I600" s="3"/>
      <c r="J600" s="3"/>
      <c r="K600" s="3"/>
      <c r="L600" s="3"/>
      <c r="M600" s="3"/>
      <c r="N600" s="3"/>
      <c r="O600" s="3"/>
      <c r="P600" s="3"/>
      <c r="Q600" s="3"/>
      <c r="R600" s="3"/>
      <c r="S600" s="3"/>
      <c r="T600" s="3"/>
      <c r="U600" s="3"/>
      <c r="V600" s="3"/>
      <c r="W600" s="3"/>
    </row>
    <row r="601" spans="1:23" ht="14">
      <c r="A601" s="3"/>
      <c r="B601" s="3"/>
      <c r="C601" s="3"/>
      <c r="D601" s="3"/>
      <c r="E601" s="3"/>
      <c r="F601" s="3"/>
      <c r="G601" s="3"/>
      <c r="H601" s="3"/>
      <c r="I601" s="3"/>
      <c r="J601" s="3"/>
      <c r="K601" s="3"/>
      <c r="L601" s="3"/>
      <c r="M601" s="3"/>
      <c r="N601" s="3"/>
      <c r="O601" s="3"/>
      <c r="P601" s="3"/>
      <c r="Q601" s="3"/>
      <c r="R601" s="3"/>
      <c r="S601" s="3"/>
      <c r="T601" s="3"/>
      <c r="U601" s="3"/>
      <c r="V601" s="3"/>
      <c r="W601" s="3"/>
    </row>
    <row r="602" spans="1:23" ht="14">
      <c r="A602" s="3"/>
      <c r="B602" s="3"/>
      <c r="C602" s="3"/>
      <c r="D602" s="3"/>
      <c r="E602" s="3"/>
      <c r="F602" s="3"/>
      <c r="G602" s="3"/>
      <c r="H602" s="3"/>
      <c r="I602" s="3"/>
      <c r="J602" s="3"/>
      <c r="K602" s="3"/>
      <c r="L602" s="3"/>
      <c r="M602" s="3"/>
      <c r="N602" s="3"/>
      <c r="O602" s="3"/>
      <c r="P602" s="3"/>
      <c r="Q602" s="3"/>
      <c r="R602" s="3"/>
      <c r="S602" s="3"/>
      <c r="T602" s="3"/>
      <c r="U602" s="3"/>
      <c r="V602" s="3"/>
      <c r="W602" s="3"/>
    </row>
    <row r="603" spans="1:23" ht="14">
      <c r="A603" s="3"/>
      <c r="B603" s="3"/>
      <c r="C603" s="3"/>
      <c r="D603" s="3"/>
      <c r="E603" s="3"/>
      <c r="F603" s="3"/>
      <c r="G603" s="3"/>
      <c r="H603" s="3"/>
      <c r="I603" s="3"/>
      <c r="J603" s="3"/>
      <c r="K603" s="3"/>
      <c r="L603" s="3"/>
      <c r="M603" s="3"/>
      <c r="N603" s="3"/>
      <c r="O603" s="3"/>
      <c r="P603" s="3"/>
      <c r="Q603" s="3"/>
      <c r="R603" s="3"/>
      <c r="S603" s="3"/>
      <c r="T603" s="3"/>
      <c r="U603" s="3"/>
      <c r="V603" s="3"/>
      <c r="W603" s="3"/>
    </row>
    <row r="604" spans="1:23" ht="14">
      <c r="A604" s="3"/>
      <c r="B604" s="3"/>
      <c r="C604" s="3"/>
      <c r="D604" s="3"/>
      <c r="E604" s="3"/>
      <c r="F604" s="3"/>
      <c r="G604" s="3"/>
      <c r="H604" s="3"/>
      <c r="I604" s="3"/>
      <c r="J604" s="3"/>
      <c r="K604" s="3"/>
      <c r="L604" s="3"/>
      <c r="M604" s="3"/>
      <c r="N604" s="3"/>
      <c r="O604" s="3"/>
      <c r="P604" s="3"/>
      <c r="Q604" s="3"/>
      <c r="R604" s="3"/>
      <c r="S604" s="3"/>
      <c r="T604" s="3"/>
      <c r="U604" s="3"/>
      <c r="V604" s="3"/>
      <c r="W604" s="3"/>
    </row>
    <row r="605" spans="1:23" ht="14">
      <c r="A605" s="3"/>
      <c r="B605" s="3"/>
      <c r="C605" s="3"/>
      <c r="D605" s="3"/>
      <c r="E605" s="3"/>
      <c r="F605" s="3"/>
      <c r="G605" s="3"/>
      <c r="H605" s="3"/>
      <c r="I605" s="3"/>
      <c r="J605" s="3"/>
      <c r="K605" s="3"/>
      <c r="L605" s="3"/>
      <c r="M605" s="3"/>
      <c r="N605" s="3"/>
      <c r="O605" s="3"/>
      <c r="P605" s="3"/>
      <c r="Q605" s="3"/>
      <c r="R605" s="3"/>
      <c r="S605" s="3"/>
      <c r="T605" s="3"/>
      <c r="U605" s="3"/>
      <c r="V605" s="3"/>
      <c r="W605" s="3"/>
    </row>
    <row r="606" spans="1:23" ht="14">
      <c r="A606" s="3"/>
      <c r="B606" s="3"/>
      <c r="C606" s="3"/>
      <c r="D606" s="3"/>
      <c r="E606" s="3"/>
      <c r="F606" s="3"/>
      <c r="G606" s="3"/>
      <c r="H606" s="3"/>
      <c r="I606" s="3"/>
      <c r="J606" s="3"/>
      <c r="K606" s="3"/>
      <c r="L606" s="3"/>
      <c r="M606" s="3"/>
      <c r="N606" s="3"/>
      <c r="O606" s="3"/>
      <c r="P606" s="3"/>
      <c r="Q606" s="3"/>
      <c r="R606" s="3"/>
      <c r="S606" s="3"/>
      <c r="T606" s="3"/>
      <c r="U606" s="3"/>
      <c r="V606" s="3"/>
      <c r="W606" s="3"/>
    </row>
    <row r="607" spans="1:23" ht="14">
      <c r="A607" s="3"/>
      <c r="B607" s="3"/>
      <c r="C607" s="3"/>
      <c r="D607" s="3"/>
      <c r="E607" s="3"/>
      <c r="F607" s="3"/>
      <c r="G607" s="3"/>
      <c r="H607" s="3"/>
      <c r="I607" s="3"/>
      <c r="J607" s="3"/>
      <c r="K607" s="3"/>
      <c r="L607" s="3"/>
      <c r="M607" s="3"/>
      <c r="N607" s="3"/>
      <c r="O607" s="3"/>
      <c r="P607" s="3"/>
      <c r="Q607" s="3"/>
      <c r="R607" s="3"/>
      <c r="S607" s="3"/>
      <c r="T607" s="3"/>
      <c r="U607" s="3"/>
      <c r="V607" s="3"/>
      <c r="W607" s="3"/>
    </row>
    <row r="608" spans="1:23" ht="14">
      <c r="A608" s="3"/>
      <c r="B608" s="3"/>
      <c r="C608" s="3"/>
      <c r="D608" s="3"/>
      <c r="E608" s="3"/>
      <c r="F608" s="3"/>
      <c r="G608" s="3"/>
      <c r="H608" s="3"/>
      <c r="I608" s="3"/>
      <c r="J608" s="3"/>
      <c r="K608" s="3"/>
      <c r="L608" s="3"/>
      <c r="M608" s="3"/>
      <c r="N608" s="3"/>
      <c r="O608" s="3"/>
      <c r="P608" s="3"/>
      <c r="Q608" s="3"/>
      <c r="R608" s="3"/>
      <c r="S608" s="3"/>
      <c r="T608" s="3"/>
      <c r="U608" s="3"/>
      <c r="V608" s="3"/>
      <c r="W608" s="3"/>
    </row>
    <row r="609" spans="1:23" ht="14">
      <c r="A609" s="3"/>
      <c r="B609" s="3"/>
      <c r="C609" s="3"/>
      <c r="D609" s="3"/>
      <c r="E609" s="3"/>
      <c r="F609" s="3"/>
      <c r="G609" s="3"/>
      <c r="H609" s="3"/>
      <c r="I609" s="3"/>
      <c r="J609" s="3"/>
      <c r="K609" s="3"/>
      <c r="L609" s="3"/>
      <c r="M609" s="3"/>
      <c r="N609" s="3"/>
      <c r="O609" s="3"/>
      <c r="P609" s="3"/>
      <c r="Q609" s="3"/>
      <c r="R609" s="3"/>
      <c r="S609" s="3"/>
      <c r="T609" s="3"/>
      <c r="U609" s="3"/>
      <c r="V609" s="3"/>
      <c r="W609" s="3"/>
    </row>
    <row r="610" spans="1:23" ht="14">
      <c r="A610" s="3"/>
      <c r="B610" s="3"/>
      <c r="C610" s="3"/>
      <c r="D610" s="3"/>
      <c r="E610" s="3"/>
      <c r="F610" s="3"/>
      <c r="G610" s="3"/>
      <c r="H610" s="3"/>
      <c r="I610" s="3"/>
      <c r="J610" s="3"/>
      <c r="K610" s="3"/>
      <c r="L610" s="3"/>
      <c r="M610" s="3"/>
      <c r="N610" s="3"/>
      <c r="O610" s="3"/>
      <c r="P610" s="3"/>
      <c r="Q610" s="3"/>
      <c r="R610" s="3"/>
      <c r="S610" s="3"/>
      <c r="T610" s="3"/>
      <c r="U610" s="3"/>
      <c r="V610" s="3"/>
      <c r="W610" s="3"/>
    </row>
    <row r="611" spans="1:23" ht="14">
      <c r="A611" s="3"/>
      <c r="B611" s="3"/>
      <c r="C611" s="3"/>
      <c r="D611" s="3"/>
      <c r="E611" s="3"/>
      <c r="F611" s="3"/>
      <c r="G611" s="3"/>
      <c r="H611" s="3"/>
      <c r="I611" s="3"/>
      <c r="J611" s="3"/>
      <c r="K611" s="3"/>
      <c r="L611" s="3"/>
      <c r="M611" s="3"/>
      <c r="N611" s="3"/>
      <c r="O611" s="3"/>
      <c r="P611" s="3"/>
      <c r="Q611" s="3"/>
      <c r="R611" s="3"/>
      <c r="S611" s="3"/>
      <c r="T611" s="3"/>
      <c r="U611" s="3"/>
      <c r="V611" s="3"/>
      <c r="W611" s="3"/>
    </row>
    <row r="612" spans="1:23" ht="14">
      <c r="A612" s="3"/>
      <c r="B612" s="3"/>
      <c r="C612" s="3"/>
      <c r="D612" s="3"/>
      <c r="E612" s="3"/>
      <c r="F612" s="3"/>
      <c r="G612" s="3"/>
      <c r="H612" s="3"/>
      <c r="I612" s="3"/>
      <c r="J612" s="3"/>
      <c r="K612" s="3"/>
      <c r="L612" s="3"/>
      <c r="M612" s="3"/>
      <c r="N612" s="3"/>
      <c r="O612" s="3"/>
      <c r="P612" s="3"/>
      <c r="Q612" s="3"/>
      <c r="R612" s="3"/>
      <c r="S612" s="3"/>
      <c r="T612" s="3"/>
      <c r="U612" s="3"/>
      <c r="V612" s="3"/>
      <c r="W612" s="3"/>
    </row>
    <row r="613" spans="1:23" ht="14">
      <c r="A613" s="3"/>
      <c r="B613" s="3"/>
      <c r="C613" s="3"/>
      <c r="D613" s="3"/>
      <c r="E613" s="3"/>
      <c r="F613" s="3"/>
      <c r="G613" s="3"/>
      <c r="H613" s="3"/>
      <c r="I613" s="3"/>
      <c r="J613" s="3"/>
      <c r="K613" s="3"/>
      <c r="L613" s="3"/>
      <c r="M613" s="3"/>
      <c r="N613" s="3"/>
      <c r="O613" s="3"/>
      <c r="P613" s="3"/>
      <c r="Q613" s="3"/>
      <c r="R613" s="3"/>
      <c r="S613" s="3"/>
      <c r="T613" s="3"/>
      <c r="U613" s="3"/>
      <c r="V613" s="3"/>
      <c r="W613" s="3"/>
    </row>
    <row r="614" spans="1:23" ht="14">
      <c r="A614" s="3"/>
      <c r="B614" s="3"/>
      <c r="C614" s="3"/>
      <c r="D614" s="3"/>
      <c r="E614" s="3"/>
      <c r="F614" s="3"/>
      <c r="G614" s="3"/>
      <c r="H614" s="3"/>
      <c r="I614" s="3"/>
      <c r="J614" s="3"/>
      <c r="K614" s="3"/>
      <c r="L614" s="3"/>
      <c r="M614" s="3"/>
      <c r="N614" s="3"/>
      <c r="O614" s="3"/>
      <c r="P614" s="3"/>
      <c r="Q614" s="3"/>
      <c r="R614" s="3"/>
      <c r="S614" s="3"/>
      <c r="T614" s="3"/>
      <c r="U614" s="3"/>
      <c r="V614" s="3"/>
      <c r="W614" s="3"/>
    </row>
    <row r="615" spans="1:23" ht="14">
      <c r="A615" s="3"/>
      <c r="B615" s="3"/>
      <c r="C615" s="3"/>
      <c r="D615" s="3"/>
      <c r="E615" s="3"/>
      <c r="F615" s="3"/>
      <c r="G615" s="3"/>
      <c r="H615" s="3"/>
      <c r="I615" s="3"/>
      <c r="J615" s="3"/>
      <c r="K615" s="3"/>
      <c r="L615" s="3"/>
      <c r="M615" s="3"/>
      <c r="N615" s="3"/>
      <c r="O615" s="3"/>
      <c r="P615" s="3"/>
      <c r="Q615" s="3"/>
      <c r="R615" s="3"/>
      <c r="S615" s="3"/>
      <c r="T615" s="3"/>
      <c r="U615" s="3"/>
      <c r="V615" s="3"/>
      <c r="W615" s="3"/>
    </row>
    <row r="616" spans="1:23" ht="14">
      <c r="A616" s="3"/>
      <c r="B616" s="3"/>
      <c r="C616" s="3"/>
      <c r="D616" s="3"/>
      <c r="E616" s="3"/>
      <c r="F616" s="3"/>
      <c r="G616" s="3"/>
      <c r="H616" s="3"/>
      <c r="I616" s="3"/>
      <c r="J616" s="3"/>
      <c r="K616" s="3"/>
      <c r="L616" s="3"/>
      <c r="M616" s="3"/>
      <c r="N616" s="3"/>
      <c r="O616" s="3"/>
      <c r="P616" s="3"/>
      <c r="Q616" s="3"/>
      <c r="R616" s="3"/>
      <c r="S616" s="3"/>
      <c r="T616" s="3"/>
      <c r="U616" s="3"/>
      <c r="V616" s="3"/>
      <c r="W616" s="3"/>
    </row>
    <row r="617" spans="1:23" ht="14">
      <c r="A617" s="3"/>
      <c r="B617" s="3"/>
      <c r="C617" s="3"/>
      <c r="D617" s="3"/>
      <c r="E617" s="3"/>
      <c r="F617" s="3"/>
      <c r="G617" s="3"/>
      <c r="H617" s="3"/>
      <c r="I617" s="3"/>
      <c r="J617" s="3"/>
      <c r="K617" s="3"/>
      <c r="L617" s="3"/>
      <c r="M617" s="3"/>
      <c r="N617" s="3"/>
      <c r="O617" s="3"/>
      <c r="P617" s="3"/>
      <c r="Q617" s="3"/>
      <c r="R617" s="3"/>
      <c r="S617" s="3"/>
      <c r="T617" s="3"/>
      <c r="U617" s="3"/>
      <c r="V617" s="3"/>
      <c r="W617" s="3"/>
    </row>
    <row r="618" spans="1:23" ht="14">
      <c r="A618" s="3"/>
      <c r="B618" s="3"/>
      <c r="C618" s="3"/>
      <c r="D618" s="3"/>
      <c r="E618" s="3"/>
      <c r="F618" s="3"/>
      <c r="G618" s="3"/>
      <c r="H618" s="3"/>
      <c r="I618" s="3"/>
      <c r="J618" s="3"/>
      <c r="K618" s="3"/>
      <c r="L618" s="3"/>
      <c r="M618" s="3"/>
      <c r="N618" s="3"/>
      <c r="O618" s="3"/>
      <c r="P618" s="3"/>
      <c r="Q618" s="3"/>
      <c r="R618" s="3"/>
      <c r="S618" s="3"/>
      <c r="T618" s="3"/>
      <c r="U618" s="3"/>
      <c r="V618" s="3"/>
      <c r="W618" s="3"/>
    </row>
    <row r="619" spans="1:23" ht="14">
      <c r="A619" s="3"/>
      <c r="B619" s="3"/>
      <c r="C619" s="3"/>
      <c r="D619" s="3"/>
      <c r="E619" s="3"/>
      <c r="F619" s="3"/>
      <c r="G619" s="3"/>
      <c r="H619" s="3"/>
      <c r="I619" s="3"/>
      <c r="J619" s="3"/>
      <c r="K619" s="3"/>
      <c r="L619" s="3"/>
      <c r="M619" s="3"/>
      <c r="N619" s="3"/>
      <c r="O619" s="3"/>
      <c r="P619" s="3"/>
      <c r="Q619" s="3"/>
      <c r="R619" s="3"/>
      <c r="S619" s="3"/>
      <c r="T619" s="3"/>
      <c r="U619" s="3"/>
      <c r="V619" s="3"/>
      <c r="W619" s="3"/>
    </row>
    <row r="620" spans="1:23" ht="14">
      <c r="A620" s="3"/>
      <c r="B620" s="3"/>
      <c r="C620" s="3"/>
      <c r="D620" s="3"/>
      <c r="E620" s="3"/>
      <c r="F620" s="3"/>
      <c r="G620" s="3"/>
      <c r="H620" s="3"/>
      <c r="I620" s="3"/>
      <c r="J620" s="3"/>
      <c r="K620" s="3"/>
      <c r="L620" s="3"/>
      <c r="M620" s="3"/>
      <c r="N620" s="3"/>
      <c r="O620" s="3"/>
      <c r="P620" s="3"/>
      <c r="Q620" s="3"/>
      <c r="R620" s="3"/>
      <c r="S620" s="3"/>
      <c r="T620" s="3"/>
      <c r="U620" s="3"/>
      <c r="V620" s="3"/>
      <c r="W620" s="3"/>
    </row>
    <row r="621" spans="1:23" ht="14">
      <c r="A621" s="3"/>
      <c r="B621" s="3"/>
      <c r="C621" s="3"/>
      <c r="D621" s="3"/>
      <c r="E621" s="3"/>
      <c r="F621" s="3"/>
      <c r="G621" s="3"/>
      <c r="H621" s="3"/>
      <c r="I621" s="3"/>
      <c r="J621" s="3"/>
      <c r="K621" s="3"/>
      <c r="L621" s="3"/>
      <c r="M621" s="3"/>
      <c r="N621" s="3"/>
      <c r="O621" s="3"/>
      <c r="P621" s="3"/>
      <c r="Q621" s="3"/>
      <c r="R621" s="3"/>
      <c r="S621" s="3"/>
      <c r="T621" s="3"/>
      <c r="U621" s="3"/>
      <c r="V621" s="3"/>
      <c r="W621" s="3"/>
    </row>
    <row r="622" spans="1:23" ht="14">
      <c r="A622" s="3"/>
      <c r="B622" s="3"/>
      <c r="C622" s="3"/>
      <c r="D622" s="3"/>
      <c r="E622" s="3"/>
      <c r="F622" s="3"/>
      <c r="G622" s="3"/>
      <c r="H622" s="3"/>
      <c r="I622" s="3"/>
      <c r="J622" s="3"/>
      <c r="K622" s="3"/>
      <c r="L622" s="3"/>
      <c r="M622" s="3"/>
      <c r="N622" s="3"/>
      <c r="O622" s="3"/>
      <c r="P622" s="3"/>
      <c r="Q622" s="3"/>
      <c r="R622" s="3"/>
      <c r="S622" s="3"/>
      <c r="T622" s="3"/>
      <c r="U622" s="3"/>
      <c r="V622" s="3"/>
      <c r="W622" s="3"/>
    </row>
    <row r="623" spans="1:23" ht="14">
      <c r="A623" s="3"/>
      <c r="B623" s="3"/>
      <c r="C623" s="3"/>
      <c r="D623" s="3"/>
      <c r="E623" s="3"/>
      <c r="F623" s="3"/>
      <c r="G623" s="3"/>
      <c r="H623" s="3"/>
      <c r="I623" s="3"/>
      <c r="J623" s="3"/>
      <c r="K623" s="3"/>
      <c r="L623" s="3"/>
      <c r="M623" s="3"/>
      <c r="N623" s="3"/>
      <c r="O623" s="3"/>
      <c r="P623" s="3"/>
      <c r="Q623" s="3"/>
      <c r="R623" s="3"/>
      <c r="S623" s="3"/>
      <c r="T623" s="3"/>
      <c r="U623" s="3"/>
      <c r="V623" s="3"/>
      <c r="W623" s="3"/>
    </row>
    <row r="624" spans="1:23" ht="14">
      <c r="A624" s="3"/>
      <c r="B624" s="3"/>
      <c r="C624" s="3"/>
      <c r="D624" s="3"/>
      <c r="E624" s="3"/>
      <c r="F624" s="3"/>
      <c r="G624" s="3"/>
      <c r="H624" s="3"/>
      <c r="I624" s="3"/>
      <c r="J624" s="3"/>
      <c r="K624" s="3"/>
      <c r="L624" s="3"/>
      <c r="M624" s="3"/>
      <c r="N624" s="3"/>
      <c r="O624" s="3"/>
      <c r="P624" s="3"/>
      <c r="Q624" s="3"/>
      <c r="R624" s="3"/>
      <c r="S624" s="3"/>
      <c r="T624" s="3"/>
      <c r="U624" s="3"/>
      <c r="V624" s="3"/>
      <c r="W624" s="3"/>
    </row>
    <row r="625" spans="1:23" ht="14">
      <c r="A625" s="3"/>
      <c r="B625" s="3"/>
      <c r="C625" s="3"/>
      <c r="D625" s="3"/>
      <c r="E625" s="3"/>
      <c r="F625" s="3"/>
      <c r="G625" s="3"/>
      <c r="H625" s="3"/>
      <c r="I625" s="3"/>
      <c r="J625" s="3"/>
      <c r="K625" s="3"/>
      <c r="L625" s="3"/>
      <c r="M625" s="3"/>
      <c r="N625" s="3"/>
      <c r="O625" s="3"/>
      <c r="P625" s="3"/>
      <c r="Q625" s="3"/>
      <c r="R625" s="3"/>
      <c r="S625" s="3"/>
      <c r="T625" s="3"/>
      <c r="U625" s="3"/>
      <c r="V625" s="3"/>
      <c r="W625" s="3"/>
    </row>
    <row r="626" spans="1:23" ht="14">
      <c r="A626" s="3"/>
      <c r="B626" s="3"/>
      <c r="C626" s="3"/>
      <c r="D626" s="3"/>
      <c r="E626" s="3"/>
      <c r="F626" s="3"/>
      <c r="G626" s="3"/>
      <c r="H626" s="3"/>
      <c r="I626" s="3"/>
      <c r="J626" s="3"/>
      <c r="K626" s="3"/>
      <c r="L626" s="3"/>
      <c r="M626" s="3"/>
      <c r="N626" s="3"/>
      <c r="O626" s="3"/>
      <c r="P626" s="3"/>
      <c r="Q626" s="3"/>
      <c r="R626" s="3"/>
      <c r="S626" s="3"/>
      <c r="T626" s="3"/>
      <c r="U626" s="3"/>
      <c r="V626" s="3"/>
      <c r="W626" s="3"/>
    </row>
    <row r="627" spans="1:23" ht="14">
      <c r="A627" s="3"/>
      <c r="B627" s="3"/>
      <c r="C627" s="3"/>
      <c r="D627" s="3"/>
      <c r="E627" s="3"/>
      <c r="F627" s="3"/>
      <c r="G627" s="3"/>
      <c r="H627" s="3"/>
      <c r="I627" s="3"/>
      <c r="J627" s="3"/>
      <c r="K627" s="3"/>
      <c r="L627" s="3"/>
      <c r="M627" s="3"/>
      <c r="N627" s="3"/>
      <c r="O627" s="3"/>
      <c r="P627" s="3"/>
      <c r="Q627" s="3"/>
      <c r="R627" s="3"/>
      <c r="S627" s="3"/>
      <c r="T627" s="3"/>
      <c r="U627" s="3"/>
      <c r="V627" s="3"/>
      <c r="W627" s="3"/>
    </row>
    <row r="628" spans="1:23" ht="14">
      <c r="A628" s="3"/>
      <c r="B628" s="3"/>
      <c r="C628" s="3"/>
      <c r="D628" s="3"/>
      <c r="E628" s="3"/>
      <c r="F628" s="3"/>
      <c r="G628" s="3"/>
      <c r="H628" s="3"/>
      <c r="I628" s="3"/>
      <c r="J628" s="3"/>
      <c r="K628" s="3"/>
      <c r="L628" s="3"/>
      <c r="M628" s="3"/>
      <c r="N628" s="3"/>
      <c r="O628" s="3"/>
      <c r="P628" s="3"/>
      <c r="Q628" s="3"/>
      <c r="R628" s="3"/>
      <c r="S628" s="3"/>
      <c r="T628" s="3"/>
      <c r="U628" s="3"/>
      <c r="V628" s="3"/>
      <c r="W628" s="3"/>
    </row>
    <row r="629" spans="1:23" ht="14">
      <c r="A629" s="3"/>
      <c r="B629" s="3"/>
      <c r="C629" s="3"/>
      <c r="D629" s="3"/>
      <c r="E629" s="3"/>
      <c r="F629" s="3"/>
      <c r="G629" s="3"/>
      <c r="H629" s="3"/>
      <c r="I629" s="3"/>
      <c r="J629" s="3"/>
      <c r="K629" s="3"/>
      <c r="L629" s="3"/>
      <c r="M629" s="3"/>
      <c r="N629" s="3"/>
      <c r="O629" s="3"/>
      <c r="P629" s="3"/>
      <c r="Q629" s="3"/>
      <c r="R629" s="3"/>
      <c r="S629" s="3"/>
      <c r="T629" s="3"/>
      <c r="U629" s="3"/>
      <c r="V629" s="3"/>
      <c r="W629" s="3"/>
    </row>
    <row r="630" spans="1:23" ht="14">
      <c r="A630" s="3"/>
      <c r="B630" s="3"/>
      <c r="C630" s="3"/>
      <c r="D630" s="3"/>
      <c r="E630" s="3"/>
      <c r="F630" s="3"/>
      <c r="G630" s="3"/>
      <c r="H630" s="3"/>
      <c r="I630" s="3"/>
      <c r="J630" s="3"/>
      <c r="K630" s="3"/>
      <c r="L630" s="3"/>
      <c r="M630" s="3"/>
      <c r="N630" s="3"/>
      <c r="O630" s="3"/>
      <c r="P630" s="3"/>
      <c r="Q630" s="3"/>
      <c r="R630" s="3"/>
      <c r="S630" s="3"/>
      <c r="T630" s="3"/>
      <c r="U630" s="3"/>
      <c r="V630" s="3"/>
      <c r="W630" s="3"/>
    </row>
    <row r="631" spans="1:23" ht="14">
      <c r="A631" s="3"/>
      <c r="B631" s="3"/>
      <c r="C631" s="3"/>
      <c r="D631" s="3"/>
      <c r="E631" s="3"/>
      <c r="F631" s="3"/>
      <c r="G631" s="3"/>
      <c r="H631" s="3"/>
      <c r="I631" s="3"/>
      <c r="J631" s="3"/>
      <c r="K631" s="3"/>
      <c r="L631" s="3"/>
      <c r="M631" s="3"/>
      <c r="N631" s="3"/>
      <c r="O631" s="3"/>
      <c r="P631" s="3"/>
      <c r="Q631" s="3"/>
      <c r="R631" s="3"/>
      <c r="S631" s="3"/>
      <c r="T631" s="3"/>
      <c r="U631" s="3"/>
      <c r="V631" s="3"/>
      <c r="W631" s="3"/>
    </row>
    <row r="632" spans="1:23" ht="14">
      <c r="A632" s="3"/>
      <c r="B632" s="3"/>
      <c r="C632" s="3"/>
      <c r="D632" s="3"/>
      <c r="E632" s="3"/>
      <c r="F632" s="3"/>
      <c r="G632" s="3"/>
      <c r="H632" s="3"/>
      <c r="I632" s="3"/>
      <c r="J632" s="3"/>
      <c r="K632" s="3"/>
      <c r="L632" s="3"/>
      <c r="M632" s="3"/>
      <c r="N632" s="3"/>
      <c r="O632" s="3"/>
      <c r="P632" s="3"/>
      <c r="Q632" s="3"/>
      <c r="R632" s="3"/>
      <c r="S632" s="3"/>
      <c r="T632" s="3"/>
      <c r="U632" s="3"/>
      <c r="V632" s="3"/>
      <c r="W632" s="3"/>
    </row>
    <row r="633" spans="1:23" ht="14">
      <c r="A633" s="3"/>
      <c r="B633" s="3"/>
      <c r="C633" s="3"/>
      <c r="D633" s="3"/>
      <c r="E633" s="3"/>
      <c r="F633" s="3"/>
      <c r="G633" s="3"/>
      <c r="H633" s="3"/>
      <c r="I633" s="3"/>
      <c r="J633" s="3"/>
      <c r="K633" s="3"/>
      <c r="L633" s="3"/>
      <c r="M633" s="3"/>
      <c r="N633" s="3"/>
      <c r="O633" s="3"/>
      <c r="P633" s="3"/>
      <c r="Q633" s="3"/>
      <c r="R633" s="3"/>
      <c r="S633" s="3"/>
      <c r="T633" s="3"/>
      <c r="U633" s="3"/>
      <c r="V633" s="3"/>
      <c r="W633" s="3"/>
    </row>
    <row r="634" spans="1:23" ht="14">
      <c r="A634" s="3"/>
      <c r="B634" s="3"/>
      <c r="C634" s="3"/>
      <c r="D634" s="3"/>
      <c r="E634" s="3"/>
      <c r="F634" s="3"/>
      <c r="G634" s="3"/>
      <c r="H634" s="3"/>
      <c r="I634" s="3"/>
      <c r="J634" s="3"/>
      <c r="K634" s="3"/>
      <c r="L634" s="3"/>
      <c r="M634" s="3"/>
      <c r="N634" s="3"/>
      <c r="O634" s="3"/>
      <c r="P634" s="3"/>
      <c r="Q634" s="3"/>
      <c r="R634" s="3"/>
      <c r="S634" s="3"/>
      <c r="T634" s="3"/>
      <c r="U634" s="3"/>
      <c r="V634" s="3"/>
      <c r="W634" s="3"/>
    </row>
    <row r="635" spans="1:23" ht="14">
      <c r="A635" s="3"/>
      <c r="B635" s="3"/>
      <c r="C635" s="3"/>
      <c r="D635" s="3"/>
      <c r="E635" s="3"/>
      <c r="F635" s="3"/>
      <c r="G635" s="3"/>
      <c r="H635" s="3"/>
      <c r="I635" s="3"/>
      <c r="J635" s="3"/>
      <c r="K635" s="3"/>
      <c r="L635" s="3"/>
      <c r="M635" s="3"/>
      <c r="N635" s="3"/>
      <c r="O635" s="3"/>
      <c r="P635" s="3"/>
      <c r="Q635" s="3"/>
      <c r="R635" s="3"/>
      <c r="S635" s="3"/>
      <c r="T635" s="3"/>
      <c r="U635" s="3"/>
      <c r="V635" s="3"/>
      <c r="W635" s="3"/>
    </row>
    <row r="636" spans="1:23" ht="14">
      <c r="A636" s="3"/>
      <c r="B636" s="3"/>
      <c r="C636" s="3"/>
      <c r="D636" s="3"/>
      <c r="E636" s="3"/>
      <c r="F636" s="3"/>
      <c r="G636" s="3"/>
      <c r="H636" s="3"/>
      <c r="I636" s="3"/>
      <c r="J636" s="3"/>
      <c r="K636" s="3"/>
      <c r="L636" s="3"/>
      <c r="M636" s="3"/>
      <c r="N636" s="3"/>
      <c r="O636" s="3"/>
      <c r="P636" s="3"/>
      <c r="Q636" s="3"/>
      <c r="R636" s="3"/>
      <c r="S636" s="3"/>
      <c r="T636" s="3"/>
      <c r="U636" s="3"/>
      <c r="V636" s="3"/>
      <c r="W636" s="3"/>
    </row>
    <row r="637" spans="1:23" ht="14">
      <c r="A637" s="3"/>
      <c r="B637" s="3"/>
      <c r="C637" s="3"/>
      <c r="D637" s="3"/>
      <c r="E637" s="3"/>
      <c r="F637" s="3"/>
      <c r="G637" s="3"/>
      <c r="H637" s="3"/>
      <c r="I637" s="3"/>
      <c r="J637" s="3"/>
      <c r="K637" s="3"/>
      <c r="L637" s="3"/>
      <c r="M637" s="3"/>
      <c r="N637" s="3"/>
      <c r="O637" s="3"/>
      <c r="P637" s="3"/>
      <c r="Q637" s="3"/>
      <c r="R637" s="3"/>
      <c r="S637" s="3"/>
      <c r="T637" s="3"/>
      <c r="U637" s="3"/>
      <c r="V637" s="3"/>
      <c r="W637" s="3"/>
    </row>
    <row r="638" spans="1:23" ht="14">
      <c r="A638" s="3"/>
      <c r="B638" s="3"/>
      <c r="C638" s="3"/>
      <c r="D638" s="3"/>
      <c r="E638" s="3"/>
      <c r="F638" s="3"/>
      <c r="G638" s="3"/>
      <c r="H638" s="3"/>
      <c r="I638" s="3"/>
      <c r="J638" s="3"/>
      <c r="K638" s="3"/>
      <c r="L638" s="3"/>
      <c r="M638" s="3"/>
      <c r="N638" s="3"/>
      <c r="O638" s="3"/>
      <c r="P638" s="3"/>
      <c r="Q638" s="3"/>
      <c r="R638" s="3"/>
      <c r="S638" s="3"/>
      <c r="T638" s="3"/>
      <c r="U638" s="3"/>
      <c r="V638" s="3"/>
      <c r="W638" s="3"/>
    </row>
    <row r="639" spans="1:23" ht="14">
      <c r="A639" s="3"/>
      <c r="B639" s="3"/>
      <c r="C639" s="3"/>
      <c r="D639" s="3"/>
      <c r="E639" s="3"/>
      <c r="F639" s="3"/>
      <c r="G639" s="3"/>
      <c r="H639" s="3"/>
      <c r="I639" s="3"/>
      <c r="J639" s="3"/>
      <c r="K639" s="3"/>
      <c r="L639" s="3"/>
      <c r="M639" s="3"/>
      <c r="N639" s="3"/>
      <c r="O639" s="3"/>
      <c r="P639" s="3"/>
      <c r="Q639" s="3"/>
      <c r="R639" s="3"/>
      <c r="S639" s="3"/>
      <c r="T639" s="3"/>
      <c r="U639" s="3"/>
      <c r="V639" s="3"/>
      <c r="W639" s="3"/>
    </row>
    <row r="640" spans="1:23" ht="14">
      <c r="A640" s="3"/>
      <c r="B640" s="3"/>
      <c r="C640" s="3"/>
      <c r="D640" s="3"/>
      <c r="E640" s="3"/>
      <c r="F640" s="3"/>
      <c r="G640" s="3"/>
      <c r="H640" s="3"/>
      <c r="I640" s="3"/>
      <c r="J640" s="3"/>
      <c r="K640" s="3"/>
      <c r="L640" s="3"/>
      <c r="M640" s="3"/>
      <c r="N640" s="3"/>
      <c r="O640" s="3"/>
      <c r="P640" s="3"/>
      <c r="Q640" s="3"/>
      <c r="R640" s="3"/>
      <c r="S640" s="3"/>
      <c r="T640" s="3"/>
      <c r="U640" s="3"/>
      <c r="V640" s="3"/>
      <c r="W640" s="3"/>
    </row>
    <row r="641" spans="1:23" ht="14">
      <c r="A641" s="3"/>
      <c r="B641" s="3"/>
      <c r="C641" s="3"/>
      <c r="D641" s="3"/>
      <c r="E641" s="3"/>
      <c r="F641" s="3"/>
      <c r="G641" s="3"/>
      <c r="H641" s="3"/>
      <c r="I641" s="3"/>
      <c r="J641" s="3"/>
      <c r="K641" s="3"/>
      <c r="L641" s="3"/>
      <c r="M641" s="3"/>
      <c r="N641" s="3"/>
      <c r="O641" s="3"/>
      <c r="P641" s="3"/>
      <c r="Q641" s="3"/>
      <c r="R641" s="3"/>
      <c r="S641" s="3"/>
      <c r="T641" s="3"/>
      <c r="U641" s="3"/>
      <c r="V641" s="3"/>
      <c r="W641" s="3"/>
    </row>
    <row r="642" spans="1:23" ht="14">
      <c r="A642" s="3"/>
      <c r="B642" s="3"/>
      <c r="C642" s="3"/>
      <c r="D642" s="3"/>
      <c r="E642" s="3"/>
      <c r="F642" s="3"/>
      <c r="G642" s="3"/>
      <c r="H642" s="3"/>
      <c r="I642" s="3"/>
      <c r="J642" s="3"/>
      <c r="K642" s="3"/>
      <c r="L642" s="3"/>
      <c r="M642" s="3"/>
      <c r="N642" s="3"/>
      <c r="O642" s="3"/>
      <c r="P642" s="3"/>
      <c r="Q642" s="3"/>
      <c r="R642" s="3"/>
      <c r="S642" s="3"/>
      <c r="T642" s="3"/>
      <c r="U642" s="3"/>
      <c r="V642" s="3"/>
      <c r="W642" s="3"/>
    </row>
    <row r="643" spans="1:23" ht="14">
      <c r="A643" s="3"/>
      <c r="B643" s="3"/>
      <c r="C643" s="3"/>
      <c r="D643" s="3"/>
      <c r="E643" s="3"/>
      <c r="F643" s="3"/>
      <c r="G643" s="3"/>
      <c r="H643" s="3"/>
      <c r="I643" s="3"/>
      <c r="J643" s="3"/>
      <c r="K643" s="3"/>
      <c r="L643" s="3"/>
      <c r="M643" s="3"/>
      <c r="N643" s="3"/>
      <c r="O643" s="3"/>
      <c r="P643" s="3"/>
      <c r="Q643" s="3"/>
      <c r="R643" s="3"/>
      <c r="S643" s="3"/>
      <c r="T643" s="3"/>
      <c r="U643" s="3"/>
      <c r="V643" s="3"/>
      <c r="W643" s="3"/>
    </row>
    <row r="644" spans="1:23" ht="14">
      <c r="A644" s="3"/>
      <c r="B644" s="3"/>
      <c r="C644" s="3"/>
      <c r="D644" s="3"/>
      <c r="E644" s="3"/>
      <c r="F644" s="3"/>
      <c r="G644" s="3"/>
      <c r="H644" s="3"/>
      <c r="I644" s="3"/>
      <c r="J644" s="3"/>
      <c r="K644" s="3"/>
      <c r="L644" s="3"/>
      <c r="M644" s="3"/>
      <c r="N644" s="3"/>
      <c r="O644" s="3"/>
      <c r="P644" s="3"/>
      <c r="Q644" s="3"/>
      <c r="R644" s="3"/>
      <c r="S644" s="3"/>
      <c r="T644" s="3"/>
      <c r="U644" s="3"/>
      <c r="V644" s="3"/>
      <c r="W644" s="3"/>
    </row>
    <row r="645" spans="1:23" ht="14">
      <c r="A645" s="3"/>
      <c r="B645" s="3"/>
      <c r="C645" s="3"/>
      <c r="D645" s="3"/>
      <c r="E645" s="3"/>
      <c r="F645" s="3"/>
      <c r="G645" s="3"/>
      <c r="H645" s="3"/>
      <c r="I645" s="3"/>
      <c r="J645" s="3"/>
      <c r="K645" s="3"/>
      <c r="L645" s="3"/>
      <c r="M645" s="3"/>
      <c r="N645" s="3"/>
      <c r="O645" s="3"/>
      <c r="P645" s="3"/>
      <c r="Q645" s="3"/>
      <c r="R645" s="3"/>
      <c r="S645" s="3"/>
      <c r="T645" s="3"/>
      <c r="U645" s="3"/>
      <c r="V645" s="3"/>
      <c r="W645" s="3"/>
    </row>
    <row r="646" spans="1:23" ht="14">
      <c r="A646" s="3"/>
      <c r="B646" s="3"/>
      <c r="C646" s="3"/>
      <c r="D646" s="3"/>
      <c r="E646" s="3"/>
      <c r="F646" s="3"/>
      <c r="G646" s="3"/>
      <c r="H646" s="3"/>
      <c r="I646" s="3"/>
      <c r="J646" s="3"/>
      <c r="K646" s="3"/>
      <c r="L646" s="3"/>
      <c r="M646" s="3"/>
      <c r="N646" s="3"/>
      <c r="O646" s="3"/>
      <c r="P646" s="3"/>
      <c r="Q646" s="3"/>
      <c r="R646" s="3"/>
      <c r="S646" s="3"/>
      <c r="T646" s="3"/>
      <c r="U646" s="3"/>
      <c r="V646" s="3"/>
      <c r="W646" s="3"/>
    </row>
    <row r="647" spans="1:23" ht="14">
      <c r="A647" s="3"/>
      <c r="B647" s="3"/>
      <c r="C647" s="3"/>
      <c r="D647" s="3"/>
      <c r="E647" s="3"/>
      <c r="F647" s="3"/>
      <c r="G647" s="3"/>
      <c r="H647" s="3"/>
      <c r="I647" s="3"/>
      <c r="J647" s="3"/>
      <c r="K647" s="3"/>
      <c r="L647" s="3"/>
      <c r="M647" s="3"/>
      <c r="N647" s="3"/>
      <c r="O647" s="3"/>
      <c r="P647" s="3"/>
      <c r="Q647" s="3"/>
      <c r="R647" s="3"/>
      <c r="S647" s="3"/>
      <c r="T647" s="3"/>
      <c r="U647" s="3"/>
      <c r="V647" s="3"/>
      <c r="W647" s="3"/>
    </row>
    <row r="648" spans="1:23" ht="14">
      <c r="A648" s="3"/>
      <c r="B648" s="3"/>
      <c r="C648" s="3"/>
      <c r="D648" s="3"/>
      <c r="E648" s="3"/>
      <c r="F648" s="3"/>
      <c r="G648" s="3"/>
      <c r="H648" s="3"/>
      <c r="I648" s="3"/>
      <c r="J648" s="3"/>
      <c r="K648" s="3"/>
      <c r="L648" s="3"/>
      <c r="M648" s="3"/>
      <c r="N648" s="3"/>
      <c r="O648" s="3"/>
      <c r="P648" s="3"/>
      <c r="Q648" s="3"/>
      <c r="R648" s="3"/>
      <c r="S648" s="3"/>
      <c r="T648" s="3"/>
      <c r="U648" s="3"/>
      <c r="V648" s="3"/>
      <c r="W648" s="3"/>
    </row>
    <row r="649" spans="1:23" ht="14">
      <c r="A649" s="3"/>
      <c r="B649" s="3"/>
      <c r="C649" s="3"/>
      <c r="D649" s="3"/>
      <c r="E649" s="3"/>
      <c r="F649" s="3"/>
      <c r="G649" s="3"/>
      <c r="H649" s="3"/>
      <c r="I649" s="3"/>
      <c r="J649" s="3"/>
      <c r="K649" s="3"/>
      <c r="L649" s="3"/>
      <c r="M649" s="3"/>
      <c r="N649" s="3"/>
      <c r="O649" s="3"/>
      <c r="P649" s="3"/>
      <c r="Q649" s="3"/>
      <c r="R649" s="3"/>
      <c r="S649" s="3"/>
      <c r="T649" s="3"/>
      <c r="U649" s="3"/>
      <c r="V649" s="3"/>
      <c r="W649" s="3"/>
    </row>
    <row r="650" spans="1:23" ht="14">
      <c r="A650" s="3"/>
      <c r="B650" s="3"/>
      <c r="C650" s="3"/>
      <c r="D650" s="3"/>
      <c r="E650" s="3"/>
      <c r="F650" s="3"/>
      <c r="G650" s="3"/>
      <c r="H650" s="3"/>
      <c r="I650" s="3"/>
      <c r="J650" s="3"/>
      <c r="K650" s="3"/>
      <c r="L650" s="3"/>
      <c r="M650" s="3"/>
      <c r="N650" s="3"/>
      <c r="O650" s="3"/>
      <c r="P650" s="3"/>
      <c r="Q650" s="3"/>
      <c r="R650" s="3"/>
      <c r="S650" s="3"/>
      <c r="T650" s="3"/>
      <c r="U650" s="3"/>
      <c r="V650" s="3"/>
      <c r="W650" s="3"/>
    </row>
    <row r="651" spans="1:23" ht="14">
      <c r="A651" s="3"/>
      <c r="B651" s="3"/>
      <c r="C651" s="3"/>
      <c r="D651" s="3"/>
      <c r="E651" s="3"/>
      <c r="F651" s="3"/>
      <c r="G651" s="3"/>
      <c r="H651" s="3"/>
      <c r="I651" s="3"/>
      <c r="J651" s="3"/>
      <c r="K651" s="3"/>
      <c r="L651" s="3"/>
      <c r="M651" s="3"/>
      <c r="N651" s="3"/>
      <c r="O651" s="3"/>
      <c r="P651" s="3"/>
      <c r="Q651" s="3"/>
      <c r="R651" s="3"/>
      <c r="S651" s="3"/>
      <c r="T651" s="3"/>
      <c r="U651" s="3"/>
      <c r="V651" s="3"/>
      <c r="W651" s="3"/>
    </row>
    <row r="652" spans="1:23" ht="14">
      <c r="A652" s="3"/>
      <c r="B652" s="3"/>
      <c r="C652" s="3"/>
      <c r="D652" s="3"/>
      <c r="E652" s="3"/>
      <c r="F652" s="3"/>
      <c r="G652" s="3"/>
      <c r="H652" s="3"/>
      <c r="I652" s="3"/>
      <c r="J652" s="3"/>
      <c r="K652" s="3"/>
      <c r="L652" s="3"/>
      <c r="M652" s="3"/>
      <c r="N652" s="3"/>
      <c r="O652" s="3"/>
      <c r="P652" s="3"/>
      <c r="Q652" s="3"/>
      <c r="R652" s="3"/>
      <c r="S652" s="3"/>
      <c r="T652" s="3"/>
      <c r="U652" s="3"/>
      <c r="V652" s="3"/>
      <c r="W652" s="3"/>
    </row>
    <row r="653" spans="1:23" ht="14">
      <c r="A653" s="3"/>
      <c r="B653" s="3"/>
      <c r="C653" s="3"/>
      <c r="D653" s="3"/>
      <c r="E653" s="3"/>
      <c r="F653" s="3"/>
      <c r="G653" s="3"/>
      <c r="H653" s="3"/>
      <c r="I653" s="3"/>
      <c r="J653" s="3"/>
      <c r="K653" s="3"/>
      <c r="L653" s="3"/>
      <c r="M653" s="3"/>
      <c r="N653" s="3"/>
      <c r="O653" s="3"/>
      <c r="P653" s="3"/>
      <c r="Q653" s="3"/>
      <c r="R653" s="3"/>
      <c r="S653" s="3"/>
      <c r="T653" s="3"/>
      <c r="U653" s="3"/>
      <c r="V653" s="3"/>
      <c r="W653" s="3"/>
    </row>
    <row r="654" spans="1:23" ht="14">
      <c r="A654" s="3"/>
      <c r="B654" s="3"/>
      <c r="C654" s="3"/>
      <c r="D654" s="3"/>
      <c r="E654" s="3"/>
      <c r="F654" s="3"/>
      <c r="G654" s="3"/>
      <c r="H654" s="3"/>
      <c r="I654" s="3"/>
      <c r="J654" s="3"/>
      <c r="K654" s="3"/>
      <c r="L654" s="3"/>
      <c r="M654" s="3"/>
      <c r="N654" s="3"/>
      <c r="O654" s="3"/>
      <c r="P654" s="3"/>
      <c r="Q654" s="3"/>
      <c r="R654" s="3"/>
      <c r="S654" s="3"/>
      <c r="T654" s="3"/>
      <c r="U654" s="3"/>
      <c r="V654" s="3"/>
      <c r="W654" s="3"/>
    </row>
    <row r="655" spans="1:23" ht="14">
      <c r="A655" s="3"/>
      <c r="B655" s="3"/>
      <c r="C655" s="3"/>
      <c r="D655" s="3"/>
      <c r="E655" s="3"/>
      <c r="F655" s="3"/>
      <c r="G655" s="3"/>
      <c r="H655" s="3"/>
      <c r="I655" s="3"/>
      <c r="J655" s="3"/>
      <c r="K655" s="3"/>
      <c r="L655" s="3"/>
      <c r="M655" s="3"/>
      <c r="N655" s="3"/>
      <c r="O655" s="3"/>
      <c r="P655" s="3"/>
      <c r="Q655" s="3"/>
      <c r="R655" s="3"/>
      <c r="S655" s="3"/>
      <c r="T655" s="3"/>
      <c r="U655" s="3"/>
      <c r="V655" s="3"/>
      <c r="W655" s="3"/>
    </row>
    <row r="656" spans="1:23" ht="14">
      <c r="A656" s="3"/>
      <c r="B656" s="3"/>
      <c r="C656" s="3"/>
      <c r="D656" s="3"/>
      <c r="E656" s="3"/>
      <c r="F656" s="3"/>
      <c r="G656" s="3"/>
      <c r="H656" s="3"/>
      <c r="I656" s="3"/>
      <c r="J656" s="3"/>
      <c r="K656" s="3"/>
      <c r="L656" s="3"/>
      <c r="M656" s="3"/>
      <c r="N656" s="3"/>
      <c r="O656" s="3"/>
      <c r="P656" s="3"/>
      <c r="Q656" s="3"/>
      <c r="R656" s="3"/>
      <c r="S656" s="3"/>
      <c r="T656" s="3"/>
      <c r="U656" s="3"/>
      <c r="V656" s="3"/>
      <c r="W656" s="3"/>
    </row>
    <row r="657" spans="1:23" ht="14">
      <c r="A657" s="3"/>
      <c r="B657" s="3"/>
      <c r="C657" s="3"/>
      <c r="D657" s="3"/>
      <c r="E657" s="3"/>
      <c r="F657" s="3"/>
      <c r="G657" s="3"/>
      <c r="H657" s="3"/>
      <c r="I657" s="3"/>
      <c r="J657" s="3"/>
      <c r="K657" s="3"/>
      <c r="L657" s="3"/>
      <c r="M657" s="3"/>
      <c r="N657" s="3"/>
      <c r="O657" s="3"/>
      <c r="P657" s="3"/>
      <c r="Q657" s="3"/>
      <c r="R657" s="3"/>
      <c r="S657" s="3"/>
      <c r="T657" s="3"/>
      <c r="U657" s="3"/>
      <c r="V657" s="3"/>
      <c r="W657" s="3"/>
    </row>
    <row r="658" spans="1:23" ht="14">
      <c r="A658" s="3"/>
      <c r="B658" s="3"/>
      <c r="C658" s="3"/>
      <c r="D658" s="3"/>
      <c r="E658" s="3"/>
      <c r="F658" s="3"/>
      <c r="G658" s="3"/>
      <c r="H658" s="3"/>
      <c r="I658" s="3"/>
      <c r="J658" s="3"/>
      <c r="K658" s="3"/>
      <c r="L658" s="3"/>
      <c r="M658" s="3"/>
      <c r="N658" s="3"/>
      <c r="O658" s="3"/>
      <c r="P658" s="3"/>
      <c r="Q658" s="3"/>
      <c r="R658" s="3"/>
      <c r="S658" s="3"/>
      <c r="T658" s="3"/>
      <c r="U658" s="3"/>
      <c r="V658" s="3"/>
      <c r="W658" s="3"/>
    </row>
    <row r="659" spans="1:23" ht="14">
      <c r="A659" s="3"/>
      <c r="B659" s="3"/>
      <c r="C659" s="3"/>
      <c r="D659" s="3"/>
      <c r="E659" s="3"/>
      <c r="F659" s="3"/>
      <c r="G659" s="3"/>
      <c r="H659" s="3"/>
      <c r="I659" s="3"/>
      <c r="J659" s="3"/>
      <c r="K659" s="3"/>
      <c r="L659" s="3"/>
      <c r="M659" s="3"/>
      <c r="N659" s="3"/>
      <c r="O659" s="3"/>
      <c r="P659" s="3"/>
      <c r="Q659" s="3"/>
      <c r="R659" s="3"/>
      <c r="S659" s="3"/>
      <c r="T659" s="3"/>
      <c r="U659" s="3"/>
      <c r="V659" s="3"/>
      <c r="W659" s="3"/>
    </row>
    <row r="660" spans="1:23" ht="14">
      <c r="A660" s="3"/>
      <c r="B660" s="3"/>
      <c r="C660" s="3"/>
      <c r="D660" s="3"/>
      <c r="E660" s="3"/>
      <c r="F660" s="3"/>
      <c r="G660" s="3"/>
      <c r="H660" s="3"/>
      <c r="I660" s="3"/>
      <c r="J660" s="3"/>
      <c r="K660" s="3"/>
      <c r="L660" s="3"/>
      <c r="M660" s="3"/>
      <c r="N660" s="3"/>
      <c r="O660" s="3"/>
      <c r="P660" s="3"/>
      <c r="Q660" s="3"/>
      <c r="R660" s="3"/>
      <c r="S660" s="3"/>
      <c r="T660" s="3"/>
      <c r="U660" s="3"/>
      <c r="V660" s="3"/>
      <c r="W660" s="3"/>
    </row>
    <row r="661" spans="1:23" ht="14">
      <c r="A661" s="3"/>
      <c r="B661" s="3"/>
      <c r="C661" s="3"/>
      <c r="D661" s="3"/>
      <c r="E661" s="3"/>
      <c r="F661" s="3"/>
      <c r="G661" s="3"/>
      <c r="H661" s="3"/>
      <c r="I661" s="3"/>
      <c r="J661" s="3"/>
      <c r="K661" s="3"/>
      <c r="L661" s="3"/>
      <c r="M661" s="3"/>
      <c r="N661" s="3"/>
      <c r="O661" s="3"/>
      <c r="P661" s="3"/>
      <c r="Q661" s="3"/>
      <c r="R661" s="3"/>
      <c r="S661" s="3"/>
      <c r="T661" s="3"/>
      <c r="U661" s="3"/>
      <c r="V661" s="3"/>
      <c r="W661" s="3"/>
    </row>
    <row r="662" spans="1:23" ht="14">
      <c r="A662" s="3"/>
      <c r="B662" s="3"/>
      <c r="C662" s="3"/>
      <c r="D662" s="3"/>
      <c r="E662" s="3"/>
      <c r="F662" s="3"/>
      <c r="G662" s="3"/>
      <c r="H662" s="3"/>
      <c r="I662" s="3"/>
      <c r="J662" s="3"/>
      <c r="K662" s="3"/>
      <c r="L662" s="3"/>
      <c r="M662" s="3"/>
      <c r="N662" s="3"/>
      <c r="O662" s="3"/>
      <c r="P662" s="3"/>
      <c r="Q662" s="3"/>
      <c r="R662" s="3"/>
      <c r="S662" s="3"/>
      <c r="T662" s="3"/>
      <c r="U662" s="3"/>
      <c r="V662" s="3"/>
      <c r="W662" s="3"/>
    </row>
    <row r="663" spans="1:23" ht="14">
      <c r="A663" s="3"/>
      <c r="B663" s="3"/>
      <c r="C663" s="3"/>
      <c r="D663" s="3"/>
      <c r="E663" s="3"/>
      <c r="F663" s="3"/>
      <c r="G663" s="3"/>
      <c r="H663" s="3"/>
      <c r="I663" s="3"/>
      <c r="J663" s="3"/>
      <c r="K663" s="3"/>
      <c r="L663" s="3"/>
      <c r="M663" s="3"/>
      <c r="N663" s="3"/>
      <c r="O663" s="3"/>
      <c r="P663" s="3"/>
      <c r="Q663" s="3"/>
      <c r="R663" s="3"/>
      <c r="S663" s="3"/>
      <c r="T663" s="3"/>
      <c r="U663" s="3"/>
      <c r="V663" s="3"/>
      <c r="W663" s="3"/>
    </row>
    <row r="664" spans="1:23" ht="14">
      <c r="A664" s="3"/>
      <c r="B664" s="3"/>
      <c r="C664" s="3"/>
      <c r="D664" s="3"/>
      <c r="E664" s="3"/>
      <c r="F664" s="3"/>
      <c r="G664" s="3"/>
      <c r="H664" s="3"/>
      <c r="I664" s="3"/>
      <c r="J664" s="3"/>
      <c r="K664" s="3"/>
      <c r="L664" s="3"/>
      <c r="M664" s="3"/>
      <c r="N664" s="3"/>
      <c r="O664" s="3"/>
      <c r="P664" s="3"/>
      <c r="Q664" s="3"/>
      <c r="R664" s="3"/>
      <c r="S664" s="3"/>
      <c r="T664" s="3"/>
      <c r="U664" s="3"/>
      <c r="V664" s="3"/>
      <c r="W664" s="3"/>
    </row>
    <row r="665" spans="1:23" ht="14">
      <c r="A665" s="3"/>
      <c r="B665" s="3"/>
      <c r="C665" s="3"/>
      <c r="D665" s="3"/>
      <c r="E665" s="3"/>
      <c r="F665" s="3"/>
      <c r="G665" s="3"/>
      <c r="H665" s="3"/>
      <c r="I665" s="3"/>
      <c r="J665" s="3"/>
      <c r="K665" s="3"/>
      <c r="L665" s="3"/>
      <c r="M665" s="3"/>
      <c r="N665" s="3"/>
      <c r="O665" s="3"/>
      <c r="P665" s="3"/>
      <c r="Q665" s="3"/>
      <c r="R665" s="3"/>
      <c r="S665" s="3"/>
      <c r="T665" s="3"/>
      <c r="U665" s="3"/>
      <c r="V665" s="3"/>
      <c r="W665" s="3"/>
    </row>
    <row r="666" spans="1:23" ht="14">
      <c r="A666" s="3"/>
      <c r="B666" s="3"/>
      <c r="C666" s="3"/>
      <c r="D666" s="3"/>
      <c r="E666" s="3"/>
      <c r="F666" s="3"/>
      <c r="G666" s="3"/>
      <c r="H666" s="3"/>
      <c r="I666" s="3"/>
      <c r="J666" s="3"/>
      <c r="K666" s="3"/>
      <c r="L666" s="3"/>
      <c r="M666" s="3"/>
      <c r="N666" s="3"/>
      <c r="O666" s="3"/>
      <c r="P666" s="3"/>
      <c r="Q666" s="3"/>
      <c r="R666" s="3"/>
      <c r="S666" s="3"/>
      <c r="T666" s="3"/>
      <c r="U666" s="3"/>
      <c r="V666" s="3"/>
      <c r="W666" s="3"/>
    </row>
    <row r="667" spans="1:23" ht="14">
      <c r="A667" s="3"/>
      <c r="B667" s="3"/>
      <c r="C667" s="3"/>
      <c r="D667" s="3"/>
      <c r="E667" s="3"/>
      <c r="F667" s="3"/>
      <c r="G667" s="3"/>
      <c r="H667" s="3"/>
      <c r="I667" s="3"/>
      <c r="J667" s="3"/>
      <c r="K667" s="3"/>
      <c r="L667" s="3"/>
      <c r="M667" s="3"/>
      <c r="N667" s="3"/>
      <c r="O667" s="3"/>
      <c r="P667" s="3"/>
      <c r="Q667" s="3"/>
      <c r="R667" s="3"/>
      <c r="S667" s="3"/>
      <c r="T667" s="3"/>
      <c r="U667" s="3"/>
      <c r="V667" s="3"/>
      <c r="W667" s="3"/>
    </row>
    <row r="668" spans="1:23" ht="14">
      <c r="A668" s="3"/>
      <c r="B668" s="3"/>
      <c r="C668" s="3"/>
      <c r="D668" s="3"/>
      <c r="E668" s="3"/>
      <c r="F668" s="3"/>
      <c r="G668" s="3"/>
      <c r="H668" s="3"/>
      <c r="I668" s="3"/>
      <c r="J668" s="3"/>
      <c r="K668" s="3"/>
      <c r="L668" s="3"/>
      <c r="M668" s="3"/>
      <c r="N668" s="3"/>
      <c r="O668" s="3"/>
      <c r="P668" s="3"/>
      <c r="Q668" s="3"/>
      <c r="R668" s="3"/>
      <c r="S668" s="3"/>
      <c r="T668" s="3"/>
      <c r="U668" s="3"/>
      <c r="V668" s="3"/>
      <c r="W668" s="3"/>
    </row>
    <row r="669" spans="1:23" ht="14">
      <c r="A669" s="3"/>
      <c r="B669" s="3"/>
      <c r="C669" s="3"/>
      <c r="D669" s="3"/>
      <c r="E669" s="3"/>
      <c r="F669" s="3"/>
      <c r="G669" s="3"/>
      <c r="H669" s="3"/>
      <c r="I669" s="3"/>
      <c r="J669" s="3"/>
      <c r="K669" s="3"/>
      <c r="L669" s="3"/>
      <c r="M669" s="3"/>
      <c r="N669" s="3"/>
      <c r="O669" s="3"/>
      <c r="P669" s="3"/>
      <c r="Q669" s="3"/>
      <c r="R669" s="3"/>
      <c r="S669" s="3"/>
      <c r="T669" s="3"/>
      <c r="U669" s="3"/>
      <c r="V669" s="3"/>
      <c r="W669" s="3"/>
    </row>
    <row r="670" spans="1:23" ht="14">
      <c r="A670" s="3"/>
      <c r="B670" s="3"/>
      <c r="C670" s="3"/>
      <c r="D670" s="3"/>
      <c r="E670" s="3"/>
      <c r="F670" s="3"/>
      <c r="G670" s="3"/>
      <c r="H670" s="3"/>
      <c r="I670" s="3"/>
      <c r="J670" s="3"/>
      <c r="K670" s="3"/>
      <c r="L670" s="3"/>
      <c r="M670" s="3"/>
      <c r="N670" s="3"/>
      <c r="O670" s="3"/>
      <c r="P670" s="3"/>
      <c r="Q670" s="3"/>
      <c r="R670" s="3"/>
      <c r="S670" s="3"/>
      <c r="T670" s="3"/>
      <c r="U670" s="3"/>
      <c r="V670" s="3"/>
      <c r="W670" s="3"/>
    </row>
    <row r="671" spans="1:23" ht="14">
      <c r="A671" s="3"/>
      <c r="B671" s="3"/>
      <c r="C671" s="3"/>
      <c r="D671" s="3"/>
      <c r="E671" s="3"/>
      <c r="F671" s="3"/>
      <c r="G671" s="3"/>
      <c r="H671" s="3"/>
      <c r="I671" s="3"/>
      <c r="J671" s="3"/>
      <c r="K671" s="3"/>
      <c r="L671" s="3"/>
      <c r="M671" s="3"/>
      <c r="N671" s="3"/>
      <c r="O671" s="3"/>
      <c r="P671" s="3"/>
      <c r="Q671" s="3"/>
      <c r="R671" s="3"/>
      <c r="S671" s="3"/>
      <c r="T671" s="3"/>
      <c r="U671" s="3"/>
      <c r="V671" s="3"/>
      <c r="W671" s="3"/>
    </row>
    <row r="672" spans="1:23" ht="14">
      <c r="A672" s="3"/>
      <c r="B672" s="3"/>
      <c r="C672" s="3"/>
      <c r="D672" s="3"/>
      <c r="E672" s="3"/>
      <c r="F672" s="3"/>
      <c r="G672" s="3"/>
      <c r="H672" s="3"/>
      <c r="I672" s="3"/>
      <c r="J672" s="3"/>
      <c r="K672" s="3"/>
      <c r="L672" s="3"/>
      <c r="M672" s="3"/>
      <c r="N672" s="3"/>
      <c r="O672" s="3"/>
      <c r="P672" s="3"/>
      <c r="Q672" s="3"/>
      <c r="R672" s="3"/>
      <c r="S672" s="3"/>
      <c r="T672" s="3"/>
      <c r="U672" s="3"/>
      <c r="V672" s="3"/>
      <c r="W672" s="3"/>
    </row>
    <row r="673" spans="1:23" ht="14">
      <c r="A673" s="3"/>
      <c r="B673" s="3"/>
      <c r="C673" s="3"/>
      <c r="D673" s="3"/>
      <c r="E673" s="3"/>
      <c r="F673" s="3"/>
      <c r="G673" s="3"/>
      <c r="H673" s="3"/>
      <c r="I673" s="3"/>
      <c r="J673" s="3"/>
      <c r="K673" s="3"/>
      <c r="L673" s="3"/>
      <c r="M673" s="3"/>
      <c r="N673" s="3"/>
      <c r="O673" s="3"/>
      <c r="P673" s="3"/>
      <c r="Q673" s="3"/>
      <c r="R673" s="3"/>
      <c r="S673" s="3"/>
      <c r="T673" s="3"/>
      <c r="U673" s="3"/>
      <c r="V673" s="3"/>
      <c r="W673" s="3"/>
    </row>
    <row r="674" spans="1:23" ht="14">
      <c r="A674" s="3"/>
      <c r="B674" s="3"/>
      <c r="C674" s="3"/>
      <c r="D674" s="3"/>
      <c r="E674" s="3"/>
      <c r="F674" s="3"/>
      <c r="G674" s="3"/>
      <c r="H674" s="3"/>
      <c r="I674" s="3"/>
      <c r="J674" s="3"/>
      <c r="K674" s="3"/>
      <c r="L674" s="3"/>
      <c r="M674" s="3"/>
      <c r="N674" s="3"/>
      <c r="O674" s="3"/>
      <c r="P674" s="3"/>
      <c r="Q674" s="3"/>
      <c r="R674" s="3"/>
      <c r="S674" s="3"/>
      <c r="T674" s="3"/>
      <c r="U674" s="3"/>
      <c r="V674" s="3"/>
      <c r="W674" s="3"/>
    </row>
    <row r="675" spans="1:23" ht="14">
      <c r="A675" s="3"/>
      <c r="B675" s="3"/>
      <c r="C675" s="3"/>
      <c r="D675" s="3"/>
      <c r="E675" s="3"/>
      <c r="F675" s="3"/>
      <c r="G675" s="3"/>
      <c r="H675" s="3"/>
      <c r="I675" s="3"/>
      <c r="J675" s="3"/>
      <c r="K675" s="3"/>
      <c r="L675" s="3"/>
      <c r="M675" s="3"/>
      <c r="N675" s="3"/>
      <c r="O675" s="3"/>
      <c r="P675" s="3"/>
      <c r="Q675" s="3"/>
      <c r="R675" s="3"/>
      <c r="S675" s="3"/>
      <c r="T675" s="3"/>
      <c r="U675" s="3"/>
      <c r="V675" s="3"/>
      <c r="W675" s="3"/>
    </row>
    <row r="676" spans="1:23" ht="14">
      <c r="A676" s="3"/>
      <c r="B676" s="3"/>
      <c r="C676" s="3"/>
      <c r="D676" s="3"/>
      <c r="E676" s="3"/>
      <c r="F676" s="3"/>
      <c r="G676" s="3"/>
      <c r="H676" s="3"/>
      <c r="I676" s="3"/>
      <c r="J676" s="3"/>
      <c r="K676" s="3"/>
      <c r="L676" s="3"/>
      <c r="M676" s="3"/>
      <c r="N676" s="3"/>
      <c r="O676" s="3"/>
      <c r="P676" s="3"/>
      <c r="Q676" s="3"/>
      <c r="R676" s="3"/>
      <c r="S676" s="3"/>
      <c r="T676" s="3"/>
      <c r="U676" s="3"/>
      <c r="V676" s="3"/>
      <c r="W676" s="3"/>
    </row>
    <row r="677" spans="1:23" ht="14">
      <c r="A677" s="3"/>
      <c r="B677" s="3"/>
      <c r="C677" s="3"/>
      <c r="D677" s="3"/>
      <c r="E677" s="3"/>
      <c r="F677" s="3"/>
      <c r="G677" s="3"/>
      <c r="H677" s="3"/>
      <c r="I677" s="3"/>
      <c r="J677" s="3"/>
      <c r="K677" s="3"/>
      <c r="L677" s="3"/>
      <c r="M677" s="3"/>
      <c r="N677" s="3"/>
      <c r="O677" s="3"/>
      <c r="P677" s="3"/>
      <c r="Q677" s="3"/>
      <c r="R677" s="3"/>
      <c r="S677" s="3"/>
      <c r="T677" s="3"/>
      <c r="U677" s="3"/>
      <c r="V677" s="3"/>
      <c r="W677" s="3"/>
    </row>
    <row r="678" spans="1:23" ht="14">
      <c r="A678" s="3"/>
      <c r="B678" s="3"/>
      <c r="C678" s="3"/>
      <c r="D678" s="3"/>
      <c r="E678" s="3"/>
      <c r="F678" s="3"/>
      <c r="G678" s="3"/>
      <c r="H678" s="3"/>
      <c r="I678" s="3"/>
      <c r="J678" s="3"/>
      <c r="K678" s="3"/>
      <c r="L678" s="3"/>
      <c r="M678" s="3"/>
      <c r="N678" s="3"/>
      <c r="O678" s="3"/>
      <c r="P678" s="3"/>
      <c r="Q678" s="3"/>
      <c r="R678" s="3"/>
      <c r="S678" s="3"/>
      <c r="T678" s="3"/>
      <c r="U678" s="3"/>
      <c r="V678" s="3"/>
      <c r="W678" s="3"/>
    </row>
    <row r="679" spans="1:23" ht="14">
      <c r="A679" s="3"/>
      <c r="B679" s="3"/>
      <c r="C679" s="3"/>
      <c r="D679" s="3"/>
      <c r="E679" s="3"/>
      <c r="F679" s="3"/>
      <c r="G679" s="3"/>
      <c r="H679" s="3"/>
      <c r="I679" s="3"/>
      <c r="J679" s="3"/>
      <c r="K679" s="3"/>
      <c r="L679" s="3"/>
      <c r="M679" s="3"/>
      <c r="N679" s="3"/>
      <c r="O679" s="3"/>
      <c r="P679" s="3"/>
      <c r="Q679" s="3"/>
      <c r="R679" s="3"/>
      <c r="S679" s="3"/>
      <c r="T679" s="3"/>
      <c r="U679" s="3"/>
      <c r="V679" s="3"/>
      <c r="W679" s="3"/>
    </row>
    <row r="680" spans="1:23" ht="14">
      <c r="A680" s="3"/>
      <c r="B680" s="3"/>
      <c r="C680" s="3"/>
      <c r="D680" s="3"/>
      <c r="E680" s="3"/>
      <c r="F680" s="3"/>
      <c r="G680" s="3"/>
      <c r="H680" s="3"/>
      <c r="I680" s="3"/>
      <c r="J680" s="3"/>
      <c r="K680" s="3"/>
      <c r="L680" s="3"/>
      <c r="M680" s="3"/>
      <c r="N680" s="3"/>
      <c r="O680" s="3"/>
      <c r="P680" s="3"/>
      <c r="Q680" s="3"/>
      <c r="R680" s="3"/>
      <c r="S680" s="3"/>
      <c r="T680" s="3"/>
      <c r="U680" s="3"/>
      <c r="V680" s="3"/>
      <c r="W680" s="3"/>
    </row>
    <row r="681" spans="1:23" ht="14">
      <c r="A681" s="3"/>
      <c r="B681" s="3"/>
      <c r="C681" s="3"/>
      <c r="D681" s="3"/>
      <c r="E681" s="3"/>
      <c r="F681" s="3"/>
      <c r="G681" s="3"/>
      <c r="H681" s="3"/>
      <c r="I681" s="3"/>
      <c r="J681" s="3"/>
      <c r="K681" s="3"/>
      <c r="L681" s="3"/>
      <c r="M681" s="3"/>
      <c r="N681" s="3"/>
      <c r="O681" s="3"/>
      <c r="P681" s="3"/>
      <c r="Q681" s="3"/>
      <c r="R681" s="3"/>
      <c r="S681" s="3"/>
      <c r="T681" s="3"/>
      <c r="U681" s="3"/>
      <c r="V681" s="3"/>
      <c r="W681" s="3"/>
    </row>
    <row r="682" spans="1:23" ht="14">
      <c r="A682" s="3"/>
      <c r="B682" s="3"/>
      <c r="C682" s="3"/>
      <c r="D682" s="3"/>
      <c r="E682" s="3"/>
      <c r="F682" s="3"/>
      <c r="G682" s="3"/>
      <c r="H682" s="3"/>
      <c r="I682" s="3"/>
      <c r="J682" s="3"/>
      <c r="K682" s="3"/>
      <c r="L682" s="3"/>
      <c r="M682" s="3"/>
      <c r="N682" s="3"/>
      <c r="O682" s="3"/>
      <c r="P682" s="3"/>
      <c r="Q682" s="3"/>
      <c r="R682" s="3"/>
      <c r="S682" s="3"/>
      <c r="T682" s="3"/>
      <c r="U682" s="3"/>
      <c r="V682" s="3"/>
      <c r="W682" s="3"/>
    </row>
    <row r="683" spans="1:23" ht="14">
      <c r="A683" s="3"/>
      <c r="B683" s="3"/>
      <c r="C683" s="3"/>
      <c r="D683" s="3"/>
      <c r="E683" s="3"/>
      <c r="F683" s="3"/>
      <c r="G683" s="3"/>
      <c r="H683" s="3"/>
      <c r="I683" s="3"/>
      <c r="J683" s="3"/>
      <c r="K683" s="3"/>
      <c r="L683" s="3"/>
      <c r="M683" s="3"/>
      <c r="N683" s="3"/>
      <c r="O683" s="3"/>
      <c r="P683" s="3"/>
      <c r="Q683" s="3"/>
      <c r="R683" s="3"/>
      <c r="S683" s="3"/>
      <c r="T683" s="3"/>
      <c r="U683" s="3"/>
      <c r="V683" s="3"/>
      <c r="W683" s="3"/>
    </row>
    <row r="684" spans="1:23" ht="14">
      <c r="A684" s="3"/>
      <c r="B684" s="3"/>
      <c r="C684" s="3"/>
      <c r="D684" s="3"/>
      <c r="E684" s="3"/>
      <c r="F684" s="3"/>
      <c r="G684" s="3"/>
      <c r="H684" s="3"/>
      <c r="I684" s="3"/>
      <c r="J684" s="3"/>
      <c r="K684" s="3"/>
      <c r="L684" s="3"/>
      <c r="M684" s="3"/>
      <c r="N684" s="3"/>
      <c r="O684" s="3"/>
      <c r="P684" s="3"/>
      <c r="Q684" s="3"/>
      <c r="R684" s="3"/>
      <c r="S684" s="3"/>
      <c r="T684" s="3"/>
      <c r="U684" s="3"/>
      <c r="V684" s="3"/>
      <c r="W684" s="3"/>
    </row>
    <row r="685" spans="1:23" ht="14">
      <c r="A685" s="3"/>
      <c r="B685" s="3"/>
      <c r="C685" s="3"/>
      <c r="D685" s="3"/>
      <c r="E685" s="3"/>
      <c r="F685" s="3"/>
      <c r="G685" s="3"/>
      <c r="H685" s="3"/>
      <c r="I685" s="3"/>
      <c r="J685" s="3"/>
      <c r="K685" s="3"/>
      <c r="L685" s="3"/>
      <c r="M685" s="3"/>
      <c r="N685" s="3"/>
      <c r="O685" s="3"/>
      <c r="P685" s="3"/>
      <c r="Q685" s="3"/>
      <c r="R685" s="3"/>
      <c r="S685" s="3"/>
      <c r="T685" s="3"/>
      <c r="U685" s="3"/>
      <c r="V685" s="3"/>
      <c r="W685" s="3"/>
    </row>
    <row r="686" spans="1:23" ht="14">
      <c r="A686" s="3"/>
      <c r="B686" s="3"/>
      <c r="C686" s="3"/>
      <c r="D686" s="3"/>
      <c r="E686" s="3"/>
      <c r="F686" s="3"/>
      <c r="G686" s="3"/>
      <c r="H686" s="3"/>
      <c r="I686" s="3"/>
      <c r="J686" s="3"/>
      <c r="K686" s="3"/>
      <c r="L686" s="3"/>
      <c r="M686" s="3"/>
      <c r="N686" s="3"/>
      <c r="O686" s="3"/>
      <c r="P686" s="3"/>
      <c r="Q686" s="3"/>
      <c r="R686" s="3"/>
      <c r="S686" s="3"/>
      <c r="T686" s="3"/>
      <c r="U686" s="3"/>
      <c r="V686" s="3"/>
      <c r="W686" s="3"/>
    </row>
    <row r="687" spans="1:23" ht="14">
      <c r="A687" s="3"/>
      <c r="B687" s="3"/>
      <c r="C687" s="3"/>
      <c r="D687" s="3"/>
      <c r="E687" s="3"/>
      <c r="F687" s="3"/>
      <c r="G687" s="3"/>
      <c r="H687" s="3"/>
      <c r="I687" s="3"/>
      <c r="J687" s="3"/>
      <c r="K687" s="3"/>
      <c r="L687" s="3"/>
      <c r="M687" s="3"/>
      <c r="N687" s="3"/>
      <c r="O687" s="3"/>
      <c r="P687" s="3"/>
      <c r="Q687" s="3"/>
      <c r="R687" s="3"/>
      <c r="S687" s="3"/>
      <c r="T687" s="3"/>
      <c r="U687" s="3"/>
      <c r="V687" s="3"/>
      <c r="W687" s="3"/>
    </row>
    <row r="688" spans="1:23" ht="14">
      <c r="A688" s="3"/>
      <c r="B688" s="3"/>
      <c r="C688" s="3"/>
      <c r="D688" s="3"/>
      <c r="E688" s="3"/>
      <c r="F688" s="3"/>
      <c r="G688" s="3"/>
      <c r="H688" s="3"/>
      <c r="I688" s="3"/>
      <c r="J688" s="3"/>
      <c r="K688" s="3"/>
      <c r="L688" s="3"/>
      <c r="M688" s="3"/>
      <c r="N688" s="3"/>
      <c r="O688" s="3"/>
      <c r="P688" s="3"/>
      <c r="Q688" s="3"/>
      <c r="R688" s="3"/>
      <c r="S688" s="3"/>
      <c r="T688" s="3"/>
      <c r="U688" s="3"/>
      <c r="V688" s="3"/>
      <c r="W688" s="3"/>
    </row>
    <row r="689" spans="1:23" ht="14">
      <c r="A689" s="3"/>
      <c r="B689" s="3"/>
      <c r="C689" s="3"/>
      <c r="D689" s="3"/>
      <c r="E689" s="3"/>
      <c r="F689" s="3"/>
      <c r="G689" s="3"/>
      <c r="H689" s="3"/>
      <c r="I689" s="3"/>
      <c r="J689" s="3"/>
      <c r="K689" s="3"/>
      <c r="L689" s="3"/>
      <c r="M689" s="3"/>
      <c r="N689" s="3"/>
      <c r="O689" s="3"/>
      <c r="P689" s="3"/>
      <c r="Q689" s="3"/>
      <c r="R689" s="3"/>
      <c r="S689" s="3"/>
      <c r="T689" s="3"/>
      <c r="U689" s="3"/>
      <c r="V689" s="3"/>
      <c r="W689" s="3"/>
    </row>
    <row r="690" spans="1:23" ht="14">
      <c r="A690" s="3"/>
      <c r="B690" s="3"/>
      <c r="C690" s="3"/>
      <c r="D690" s="3"/>
      <c r="E690" s="3"/>
      <c r="F690" s="3"/>
      <c r="G690" s="3"/>
      <c r="H690" s="3"/>
      <c r="I690" s="3"/>
      <c r="J690" s="3"/>
      <c r="K690" s="3"/>
      <c r="L690" s="3"/>
      <c r="M690" s="3"/>
      <c r="N690" s="3"/>
      <c r="O690" s="3"/>
      <c r="P690" s="3"/>
      <c r="Q690" s="3"/>
      <c r="R690" s="3"/>
      <c r="S690" s="3"/>
      <c r="T690" s="3"/>
      <c r="U690" s="3"/>
      <c r="V690" s="3"/>
      <c r="W690" s="3"/>
    </row>
    <row r="691" spans="1:23" ht="14">
      <c r="A691" s="3"/>
      <c r="B691" s="3"/>
      <c r="C691" s="3"/>
      <c r="D691" s="3"/>
      <c r="E691" s="3"/>
      <c r="F691" s="3"/>
      <c r="G691" s="3"/>
      <c r="H691" s="3"/>
      <c r="I691" s="3"/>
      <c r="J691" s="3"/>
      <c r="K691" s="3"/>
      <c r="L691" s="3"/>
      <c r="M691" s="3"/>
      <c r="N691" s="3"/>
      <c r="O691" s="3"/>
      <c r="P691" s="3"/>
      <c r="Q691" s="3"/>
      <c r="R691" s="3"/>
      <c r="S691" s="3"/>
      <c r="T691" s="3"/>
      <c r="U691" s="3"/>
      <c r="V691" s="3"/>
      <c r="W691" s="3"/>
    </row>
    <row r="692" spans="1:23" ht="14">
      <c r="A692" s="3"/>
      <c r="B692" s="3"/>
      <c r="C692" s="3"/>
      <c r="D692" s="3"/>
      <c r="E692" s="3"/>
      <c r="F692" s="3"/>
      <c r="G692" s="3"/>
      <c r="H692" s="3"/>
      <c r="I692" s="3"/>
      <c r="J692" s="3"/>
      <c r="K692" s="3"/>
      <c r="L692" s="3"/>
      <c r="M692" s="3"/>
      <c r="N692" s="3"/>
      <c r="O692" s="3"/>
      <c r="P692" s="3"/>
      <c r="Q692" s="3"/>
      <c r="R692" s="3"/>
      <c r="S692" s="3"/>
      <c r="T692" s="3"/>
      <c r="U692" s="3"/>
      <c r="V692" s="3"/>
      <c r="W692" s="3"/>
    </row>
    <row r="693" spans="1:23" ht="14">
      <c r="A693" s="3"/>
      <c r="B693" s="3"/>
      <c r="C693" s="3"/>
      <c r="D693" s="3"/>
      <c r="E693" s="3"/>
      <c r="F693" s="3"/>
      <c r="G693" s="3"/>
      <c r="H693" s="3"/>
      <c r="I693" s="3"/>
      <c r="J693" s="3"/>
      <c r="K693" s="3"/>
      <c r="L693" s="3"/>
      <c r="M693" s="3"/>
      <c r="N693" s="3"/>
      <c r="O693" s="3"/>
      <c r="P693" s="3"/>
      <c r="Q693" s="3"/>
      <c r="R693" s="3"/>
      <c r="S693" s="3"/>
      <c r="T693" s="3"/>
      <c r="U693" s="3"/>
      <c r="V693" s="3"/>
      <c r="W693" s="3"/>
    </row>
    <row r="694" spans="1:23" ht="14">
      <c r="A694" s="3"/>
      <c r="B694" s="3"/>
      <c r="C694" s="3"/>
      <c r="D694" s="3"/>
      <c r="E694" s="3"/>
      <c r="F694" s="3"/>
      <c r="G694" s="3"/>
      <c r="H694" s="3"/>
      <c r="I694" s="3"/>
      <c r="J694" s="3"/>
      <c r="K694" s="3"/>
      <c r="L694" s="3"/>
      <c r="M694" s="3"/>
      <c r="N694" s="3"/>
      <c r="O694" s="3"/>
      <c r="P694" s="3"/>
      <c r="Q694" s="3"/>
      <c r="R694" s="3"/>
      <c r="S694" s="3"/>
      <c r="T694" s="3"/>
      <c r="U694" s="3"/>
      <c r="V694" s="3"/>
      <c r="W694" s="3"/>
    </row>
    <row r="695" spans="1:23" ht="14">
      <c r="A695" s="3"/>
      <c r="B695" s="3"/>
      <c r="C695" s="3"/>
      <c r="D695" s="3"/>
      <c r="E695" s="3"/>
      <c r="F695" s="3"/>
      <c r="G695" s="3"/>
      <c r="H695" s="3"/>
      <c r="I695" s="3"/>
      <c r="J695" s="3"/>
      <c r="K695" s="3"/>
      <c r="L695" s="3"/>
      <c r="M695" s="3"/>
      <c r="N695" s="3"/>
      <c r="O695" s="3"/>
      <c r="P695" s="3"/>
      <c r="Q695" s="3"/>
      <c r="R695" s="3"/>
      <c r="S695" s="3"/>
      <c r="T695" s="3"/>
      <c r="U695" s="3"/>
      <c r="V695" s="3"/>
      <c r="W695" s="3"/>
    </row>
    <row r="696" spans="1:23" ht="14">
      <c r="A696" s="3"/>
      <c r="B696" s="3"/>
      <c r="C696" s="3"/>
      <c r="D696" s="3"/>
      <c r="E696" s="3"/>
      <c r="F696" s="3"/>
      <c r="G696" s="3"/>
      <c r="H696" s="3"/>
      <c r="I696" s="3"/>
      <c r="J696" s="3"/>
      <c r="K696" s="3"/>
      <c r="L696" s="3"/>
      <c r="M696" s="3"/>
      <c r="N696" s="3"/>
      <c r="O696" s="3"/>
      <c r="P696" s="3"/>
      <c r="Q696" s="3"/>
      <c r="R696" s="3"/>
      <c r="S696" s="3"/>
      <c r="T696" s="3"/>
      <c r="U696" s="3"/>
      <c r="V696" s="3"/>
      <c r="W696" s="3"/>
    </row>
    <row r="697" spans="1:23" ht="14">
      <c r="A697" s="3"/>
      <c r="B697" s="3"/>
      <c r="C697" s="3"/>
      <c r="D697" s="3"/>
      <c r="E697" s="3"/>
      <c r="F697" s="3"/>
      <c r="G697" s="3"/>
      <c r="H697" s="3"/>
      <c r="I697" s="3"/>
      <c r="J697" s="3"/>
      <c r="K697" s="3"/>
      <c r="L697" s="3"/>
      <c r="M697" s="3"/>
      <c r="N697" s="3"/>
      <c r="O697" s="3"/>
      <c r="P697" s="3"/>
      <c r="Q697" s="3"/>
      <c r="R697" s="3"/>
      <c r="S697" s="3"/>
      <c r="T697" s="3"/>
      <c r="U697" s="3"/>
      <c r="V697" s="3"/>
      <c r="W697" s="3"/>
    </row>
    <row r="698" spans="1:23" ht="14">
      <c r="A698" s="3"/>
      <c r="B698" s="3"/>
      <c r="C698" s="3"/>
      <c r="D698" s="3"/>
      <c r="E698" s="3"/>
      <c r="F698" s="3"/>
      <c r="G698" s="3"/>
      <c r="H698" s="3"/>
      <c r="I698" s="3"/>
      <c r="J698" s="3"/>
      <c r="K698" s="3"/>
      <c r="L698" s="3"/>
      <c r="M698" s="3"/>
      <c r="N698" s="3"/>
      <c r="O698" s="3"/>
      <c r="P698" s="3"/>
      <c r="Q698" s="3"/>
      <c r="R698" s="3"/>
      <c r="S698" s="3"/>
      <c r="T698" s="3"/>
      <c r="U698" s="3"/>
      <c r="V698" s="3"/>
      <c r="W698" s="3"/>
    </row>
    <row r="699" spans="1:23" ht="14">
      <c r="A699" s="3"/>
      <c r="B699" s="3"/>
      <c r="C699" s="3"/>
      <c r="D699" s="3"/>
      <c r="E699" s="3"/>
      <c r="F699" s="3"/>
      <c r="G699" s="3"/>
      <c r="H699" s="3"/>
      <c r="I699" s="3"/>
      <c r="J699" s="3"/>
      <c r="K699" s="3"/>
      <c r="L699" s="3"/>
      <c r="M699" s="3"/>
      <c r="N699" s="3"/>
      <c r="O699" s="3"/>
      <c r="P699" s="3"/>
      <c r="Q699" s="3"/>
      <c r="R699" s="3"/>
      <c r="S699" s="3"/>
      <c r="T699" s="3"/>
      <c r="U699" s="3"/>
      <c r="V699" s="3"/>
      <c r="W699" s="3"/>
    </row>
    <row r="700" spans="1:23" ht="14">
      <c r="A700" s="3"/>
      <c r="B700" s="3"/>
      <c r="C700" s="3"/>
      <c r="D700" s="3"/>
      <c r="E700" s="3"/>
      <c r="F700" s="3"/>
      <c r="G700" s="3"/>
      <c r="H700" s="3"/>
      <c r="I700" s="3"/>
      <c r="J700" s="3"/>
      <c r="K700" s="3"/>
      <c r="L700" s="3"/>
      <c r="M700" s="3"/>
      <c r="N700" s="3"/>
      <c r="O700" s="3"/>
      <c r="P700" s="3"/>
      <c r="Q700" s="3"/>
      <c r="R700" s="3"/>
      <c r="S700" s="3"/>
      <c r="T700" s="3"/>
      <c r="U700" s="3"/>
      <c r="V700" s="3"/>
      <c r="W700" s="3"/>
    </row>
    <row r="701" spans="1:23" ht="14">
      <c r="A701" s="3"/>
      <c r="B701" s="3"/>
      <c r="C701" s="3"/>
      <c r="D701" s="3"/>
      <c r="E701" s="3"/>
      <c r="F701" s="3"/>
      <c r="G701" s="3"/>
      <c r="H701" s="3"/>
      <c r="I701" s="3"/>
      <c r="J701" s="3"/>
      <c r="K701" s="3"/>
      <c r="L701" s="3"/>
      <c r="M701" s="3"/>
      <c r="N701" s="3"/>
      <c r="O701" s="3"/>
      <c r="P701" s="3"/>
      <c r="Q701" s="3"/>
      <c r="R701" s="3"/>
      <c r="S701" s="3"/>
      <c r="T701" s="3"/>
      <c r="U701" s="3"/>
      <c r="V701" s="3"/>
      <c r="W701" s="3"/>
    </row>
    <row r="702" spans="1:23" ht="14">
      <c r="A702" s="3"/>
      <c r="B702" s="3"/>
      <c r="C702" s="3"/>
      <c r="D702" s="3"/>
      <c r="E702" s="3"/>
      <c r="F702" s="3"/>
      <c r="G702" s="3"/>
      <c r="H702" s="3"/>
      <c r="I702" s="3"/>
      <c r="J702" s="3"/>
      <c r="K702" s="3"/>
      <c r="L702" s="3"/>
      <c r="M702" s="3"/>
      <c r="N702" s="3"/>
      <c r="O702" s="3"/>
      <c r="P702" s="3"/>
      <c r="Q702" s="3"/>
      <c r="R702" s="3"/>
      <c r="S702" s="3"/>
      <c r="T702" s="3"/>
      <c r="U702" s="3"/>
      <c r="V702" s="3"/>
      <c r="W702" s="3"/>
    </row>
    <row r="703" spans="1:23" ht="14">
      <c r="A703" s="3"/>
      <c r="B703" s="3"/>
      <c r="C703" s="3"/>
      <c r="D703" s="3"/>
      <c r="E703" s="3"/>
      <c r="F703" s="3"/>
      <c r="G703" s="3"/>
      <c r="H703" s="3"/>
      <c r="I703" s="3"/>
      <c r="J703" s="3"/>
      <c r="K703" s="3"/>
      <c r="L703" s="3"/>
      <c r="M703" s="3"/>
      <c r="N703" s="3"/>
      <c r="O703" s="3"/>
      <c r="P703" s="3"/>
      <c r="Q703" s="3"/>
      <c r="R703" s="3"/>
      <c r="S703" s="3"/>
      <c r="T703" s="3"/>
      <c r="U703" s="3"/>
      <c r="V703" s="3"/>
      <c r="W703" s="3"/>
    </row>
    <row r="704" spans="1:23" ht="14">
      <c r="A704" s="3"/>
      <c r="B704" s="3"/>
      <c r="C704" s="3"/>
      <c r="D704" s="3"/>
      <c r="E704" s="3"/>
      <c r="F704" s="3"/>
      <c r="G704" s="3"/>
      <c r="H704" s="3"/>
      <c r="I704" s="3"/>
      <c r="J704" s="3"/>
      <c r="K704" s="3"/>
      <c r="L704" s="3"/>
      <c r="M704" s="3"/>
      <c r="N704" s="3"/>
      <c r="O704" s="3"/>
      <c r="P704" s="3"/>
      <c r="Q704" s="3"/>
      <c r="R704" s="3"/>
      <c r="S704" s="3"/>
      <c r="T704" s="3"/>
      <c r="U704" s="3"/>
      <c r="V704" s="3"/>
      <c r="W704" s="3"/>
    </row>
    <row r="705" spans="1:23" ht="14">
      <c r="A705" s="3"/>
      <c r="B705" s="3"/>
      <c r="C705" s="3"/>
      <c r="D705" s="3"/>
      <c r="E705" s="3"/>
      <c r="F705" s="3"/>
      <c r="G705" s="3"/>
      <c r="H705" s="3"/>
      <c r="I705" s="3"/>
      <c r="J705" s="3"/>
      <c r="K705" s="3"/>
      <c r="L705" s="3"/>
      <c r="M705" s="3"/>
      <c r="N705" s="3"/>
      <c r="O705" s="3"/>
      <c r="P705" s="3"/>
      <c r="Q705" s="3"/>
      <c r="R705" s="3"/>
      <c r="S705" s="3"/>
      <c r="T705" s="3"/>
      <c r="U705" s="3"/>
      <c r="V705" s="3"/>
      <c r="W705" s="3"/>
    </row>
    <row r="706" spans="1:23" ht="14">
      <c r="A706" s="3"/>
      <c r="B706" s="3"/>
      <c r="C706" s="3"/>
      <c r="D706" s="3"/>
      <c r="E706" s="3"/>
      <c r="F706" s="3"/>
      <c r="G706" s="3"/>
      <c r="H706" s="3"/>
      <c r="I706" s="3"/>
      <c r="J706" s="3"/>
      <c r="K706" s="3"/>
      <c r="L706" s="3"/>
      <c r="M706" s="3"/>
      <c r="N706" s="3"/>
      <c r="O706" s="3"/>
      <c r="P706" s="3"/>
      <c r="Q706" s="3"/>
      <c r="R706" s="3"/>
      <c r="S706" s="3"/>
      <c r="T706" s="3"/>
      <c r="U706" s="3"/>
      <c r="V706" s="3"/>
      <c r="W706" s="3"/>
    </row>
    <row r="707" spans="1:23" ht="14">
      <c r="A707" s="3"/>
      <c r="B707" s="3"/>
      <c r="C707" s="3"/>
      <c r="D707" s="3"/>
      <c r="E707" s="3"/>
      <c r="F707" s="3"/>
      <c r="G707" s="3"/>
      <c r="H707" s="3"/>
      <c r="I707" s="3"/>
      <c r="J707" s="3"/>
      <c r="K707" s="3"/>
      <c r="L707" s="3"/>
      <c r="M707" s="3"/>
      <c r="N707" s="3"/>
      <c r="O707" s="3"/>
      <c r="P707" s="3"/>
      <c r="Q707" s="3"/>
      <c r="R707" s="3"/>
      <c r="S707" s="3"/>
      <c r="T707" s="3"/>
      <c r="U707" s="3"/>
      <c r="V707" s="3"/>
      <c r="W707" s="3"/>
    </row>
    <row r="708" spans="1:23" ht="14">
      <c r="A708" s="3"/>
      <c r="B708" s="3"/>
      <c r="C708" s="3"/>
      <c r="D708" s="3"/>
      <c r="E708" s="3"/>
      <c r="F708" s="3"/>
      <c r="G708" s="3"/>
      <c r="H708" s="3"/>
      <c r="I708" s="3"/>
      <c r="J708" s="3"/>
      <c r="K708" s="3"/>
      <c r="L708" s="3"/>
      <c r="M708" s="3"/>
      <c r="N708" s="3"/>
      <c r="O708" s="3"/>
      <c r="P708" s="3"/>
      <c r="Q708" s="3"/>
      <c r="R708" s="3"/>
      <c r="S708" s="3"/>
      <c r="T708" s="3"/>
      <c r="U708" s="3"/>
      <c r="V708" s="3"/>
      <c r="W708" s="3"/>
    </row>
    <row r="709" spans="1:23" ht="14">
      <c r="A709" s="3"/>
      <c r="B709" s="3"/>
      <c r="C709" s="3"/>
      <c r="D709" s="3"/>
      <c r="E709" s="3"/>
      <c r="F709" s="3"/>
      <c r="G709" s="3"/>
      <c r="H709" s="3"/>
      <c r="I709" s="3"/>
      <c r="J709" s="3"/>
      <c r="K709" s="3"/>
      <c r="L709" s="3"/>
      <c r="M709" s="3"/>
      <c r="N709" s="3"/>
      <c r="O709" s="3"/>
      <c r="P709" s="3"/>
      <c r="Q709" s="3"/>
      <c r="R709" s="3"/>
      <c r="S709" s="3"/>
      <c r="T709" s="3"/>
      <c r="U709" s="3"/>
      <c r="V709" s="3"/>
      <c r="W709" s="3"/>
    </row>
    <row r="710" spans="1:23" ht="14">
      <c r="A710" s="3"/>
      <c r="B710" s="3"/>
      <c r="C710" s="3"/>
      <c r="D710" s="3"/>
      <c r="E710" s="3"/>
      <c r="F710" s="3"/>
      <c r="G710" s="3"/>
      <c r="H710" s="3"/>
      <c r="I710" s="3"/>
      <c r="J710" s="3"/>
      <c r="K710" s="3"/>
      <c r="L710" s="3"/>
      <c r="M710" s="3"/>
      <c r="N710" s="3"/>
      <c r="O710" s="3"/>
      <c r="P710" s="3"/>
      <c r="Q710" s="3"/>
      <c r="R710" s="3"/>
      <c r="S710" s="3"/>
      <c r="T710" s="3"/>
      <c r="U710" s="3"/>
      <c r="V710" s="3"/>
      <c r="W710" s="3"/>
    </row>
    <row r="711" spans="1:23" ht="14">
      <c r="A711" s="3"/>
      <c r="B711" s="3"/>
      <c r="C711" s="3"/>
      <c r="D711" s="3"/>
      <c r="E711" s="3"/>
      <c r="F711" s="3"/>
      <c r="G711" s="3"/>
      <c r="H711" s="3"/>
      <c r="I711" s="3"/>
      <c r="J711" s="3"/>
      <c r="K711" s="3"/>
      <c r="L711" s="3"/>
      <c r="M711" s="3"/>
      <c r="N711" s="3"/>
      <c r="O711" s="3"/>
      <c r="P711" s="3"/>
      <c r="Q711" s="3"/>
      <c r="R711" s="3"/>
      <c r="S711" s="3"/>
      <c r="T711" s="3"/>
      <c r="U711" s="3"/>
      <c r="V711" s="3"/>
      <c r="W711" s="3"/>
    </row>
    <row r="712" spans="1:23" ht="14">
      <c r="A712" s="3"/>
      <c r="B712" s="3"/>
      <c r="C712" s="3"/>
      <c r="D712" s="3"/>
      <c r="E712" s="3"/>
      <c r="F712" s="3"/>
      <c r="G712" s="3"/>
      <c r="H712" s="3"/>
      <c r="I712" s="3"/>
      <c r="J712" s="3"/>
      <c r="K712" s="3"/>
      <c r="L712" s="3"/>
      <c r="M712" s="3"/>
      <c r="N712" s="3"/>
      <c r="O712" s="3"/>
      <c r="P712" s="3"/>
      <c r="Q712" s="3"/>
      <c r="R712" s="3"/>
      <c r="S712" s="3"/>
      <c r="T712" s="3"/>
      <c r="U712" s="3"/>
      <c r="V712" s="3"/>
      <c r="W712" s="3"/>
    </row>
    <row r="713" spans="1:23" ht="14">
      <c r="A713" s="3"/>
      <c r="B713" s="3"/>
      <c r="C713" s="3"/>
      <c r="D713" s="3"/>
      <c r="E713" s="3"/>
      <c r="F713" s="3"/>
      <c r="G713" s="3"/>
      <c r="H713" s="3"/>
      <c r="I713" s="3"/>
      <c r="J713" s="3"/>
      <c r="K713" s="3"/>
      <c r="L713" s="3"/>
      <c r="M713" s="3"/>
      <c r="N713" s="3"/>
      <c r="O713" s="3"/>
      <c r="P713" s="3"/>
      <c r="Q713" s="3"/>
      <c r="R713" s="3"/>
      <c r="S713" s="3"/>
      <c r="T713" s="3"/>
      <c r="U713" s="3"/>
      <c r="V713" s="3"/>
      <c r="W713" s="3"/>
    </row>
    <row r="714" spans="1:23" ht="14">
      <c r="A714" s="3"/>
      <c r="B714" s="3"/>
      <c r="C714" s="3"/>
      <c r="D714" s="3"/>
      <c r="E714" s="3"/>
      <c r="F714" s="3"/>
      <c r="G714" s="3"/>
      <c r="H714" s="3"/>
      <c r="I714" s="3"/>
      <c r="J714" s="3"/>
      <c r="K714" s="3"/>
      <c r="L714" s="3"/>
      <c r="M714" s="3"/>
      <c r="N714" s="3"/>
      <c r="O714" s="3"/>
      <c r="P714" s="3"/>
      <c r="Q714" s="3"/>
      <c r="R714" s="3"/>
      <c r="S714" s="3"/>
      <c r="T714" s="3"/>
      <c r="U714" s="3"/>
      <c r="V714" s="3"/>
      <c r="W714" s="3"/>
    </row>
    <row r="715" spans="1:23" ht="14">
      <c r="A715" s="3"/>
      <c r="B715" s="3"/>
      <c r="C715" s="3"/>
      <c r="D715" s="3"/>
      <c r="E715" s="3"/>
      <c r="F715" s="3"/>
      <c r="G715" s="3"/>
      <c r="H715" s="3"/>
      <c r="I715" s="3"/>
      <c r="J715" s="3"/>
      <c r="K715" s="3"/>
      <c r="L715" s="3"/>
      <c r="M715" s="3"/>
      <c r="N715" s="3"/>
      <c r="O715" s="3"/>
      <c r="P715" s="3"/>
      <c r="Q715" s="3"/>
      <c r="R715" s="3"/>
      <c r="S715" s="3"/>
      <c r="T715" s="3"/>
      <c r="U715" s="3"/>
      <c r="V715" s="3"/>
      <c r="W715" s="3"/>
    </row>
    <row r="716" spans="1:23" ht="14">
      <c r="A716" s="3"/>
      <c r="B716" s="3"/>
      <c r="C716" s="3"/>
      <c r="D716" s="3"/>
      <c r="E716" s="3"/>
      <c r="F716" s="3"/>
      <c r="G716" s="3"/>
      <c r="H716" s="3"/>
      <c r="I716" s="3"/>
      <c r="J716" s="3"/>
      <c r="K716" s="3"/>
      <c r="L716" s="3"/>
      <c r="M716" s="3"/>
      <c r="N716" s="3"/>
      <c r="O716" s="3"/>
      <c r="P716" s="3"/>
      <c r="Q716" s="3"/>
      <c r="R716" s="3"/>
      <c r="S716" s="3"/>
      <c r="T716" s="3"/>
      <c r="U716" s="3"/>
      <c r="V716" s="3"/>
      <c r="W716" s="3"/>
    </row>
    <row r="717" spans="1:23" ht="14">
      <c r="A717" s="3"/>
      <c r="B717" s="3"/>
      <c r="C717" s="3"/>
      <c r="D717" s="3"/>
      <c r="E717" s="3"/>
      <c r="F717" s="3"/>
      <c r="G717" s="3"/>
      <c r="H717" s="3"/>
      <c r="I717" s="3"/>
      <c r="J717" s="3"/>
      <c r="K717" s="3"/>
      <c r="L717" s="3"/>
      <c r="M717" s="3"/>
      <c r="N717" s="3"/>
      <c r="O717" s="3"/>
      <c r="P717" s="3"/>
      <c r="Q717" s="3"/>
      <c r="R717" s="3"/>
      <c r="S717" s="3"/>
      <c r="T717" s="3"/>
      <c r="U717" s="3"/>
      <c r="V717" s="3"/>
      <c r="W717" s="3"/>
    </row>
    <row r="718" spans="1:23" ht="14">
      <c r="A718" s="3"/>
      <c r="B718" s="3"/>
      <c r="C718" s="3"/>
      <c r="D718" s="3"/>
      <c r="E718" s="3"/>
      <c r="F718" s="3"/>
      <c r="G718" s="3"/>
      <c r="H718" s="3"/>
      <c r="I718" s="3"/>
      <c r="J718" s="3"/>
      <c r="K718" s="3"/>
      <c r="L718" s="3"/>
      <c r="M718" s="3"/>
      <c r="N718" s="3"/>
      <c r="O718" s="3"/>
      <c r="P718" s="3"/>
      <c r="Q718" s="3"/>
      <c r="R718" s="3"/>
      <c r="S718" s="3"/>
      <c r="T718" s="3"/>
      <c r="U718" s="3"/>
      <c r="V718" s="3"/>
      <c r="W718" s="3"/>
    </row>
    <row r="719" spans="1:23" ht="14">
      <c r="A719" s="3"/>
      <c r="B719" s="3"/>
      <c r="C719" s="3"/>
      <c r="D719" s="3"/>
      <c r="E719" s="3"/>
      <c r="F719" s="3"/>
      <c r="G719" s="3"/>
      <c r="H719" s="3"/>
      <c r="I719" s="3"/>
      <c r="J719" s="3"/>
      <c r="K719" s="3"/>
      <c r="L719" s="3"/>
      <c r="M719" s="3"/>
      <c r="N719" s="3"/>
      <c r="O719" s="3"/>
      <c r="P719" s="3"/>
      <c r="Q719" s="3"/>
      <c r="R719" s="3"/>
      <c r="S719" s="3"/>
      <c r="T719" s="3"/>
      <c r="U719" s="3"/>
      <c r="V719" s="3"/>
      <c r="W719" s="3"/>
    </row>
    <row r="720" spans="1:23" ht="14">
      <c r="A720" s="3"/>
      <c r="B720" s="3"/>
      <c r="C720" s="3"/>
      <c r="D720" s="3"/>
      <c r="E720" s="3"/>
      <c r="F720" s="3"/>
      <c r="G720" s="3"/>
      <c r="H720" s="3"/>
      <c r="I720" s="3"/>
      <c r="J720" s="3"/>
      <c r="K720" s="3"/>
      <c r="L720" s="3"/>
      <c r="M720" s="3"/>
      <c r="N720" s="3"/>
      <c r="O720" s="3"/>
      <c r="P720" s="3"/>
      <c r="Q720" s="3"/>
      <c r="R720" s="3"/>
      <c r="S720" s="3"/>
      <c r="T720" s="3"/>
      <c r="U720" s="3"/>
      <c r="V720" s="3"/>
      <c r="W720" s="3"/>
    </row>
    <row r="721" spans="1:23" ht="14">
      <c r="A721" s="3"/>
      <c r="B721" s="3"/>
      <c r="C721" s="3"/>
      <c r="D721" s="3"/>
      <c r="E721" s="3"/>
      <c r="F721" s="3"/>
      <c r="G721" s="3"/>
      <c r="H721" s="3"/>
      <c r="I721" s="3"/>
      <c r="J721" s="3"/>
      <c r="K721" s="3"/>
      <c r="L721" s="3"/>
      <c r="M721" s="3"/>
      <c r="N721" s="3"/>
      <c r="O721" s="3"/>
      <c r="P721" s="3"/>
      <c r="Q721" s="3"/>
      <c r="R721" s="3"/>
      <c r="S721" s="3"/>
      <c r="T721" s="3"/>
      <c r="U721" s="3"/>
      <c r="V721" s="3"/>
      <c r="W721" s="3"/>
    </row>
    <row r="722" spans="1:23" ht="14">
      <c r="A722" s="3"/>
      <c r="B722" s="3"/>
      <c r="C722" s="3"/>
      <c r="D722" s="3"/>
      <c r="E722" s="3"/>
      <c r="F722" s="3"/>
      <c r="G722" s="3"/>
      <c r="H722" s="3"/>
      <c r="I722" s="3"/>
      <c r="J722" s="3"/>
      <c r="K722" s="3"/>
      <c r="L722" s="3"/>
      <c r="M722" s="3"/>
      <c r="N722" s="3"/>
      <c r="O722" s="3"/>
      <c r="P722" s="3"/>
      <c r="Q722" s="3"/>
      <c r="R722" s="3"/>
      <c r="S722" s="3"/>
      <c r="T722" s="3"/>
      <c r="U722" s="3"/>
      <c r="V722" s="3"/>
      <c r="W722" s="3"/>
    </row>
    <row r="723" spans="1:23" ht="14">
      <c r="A723" s="3"/>
      <c r="B723" s="3"/>
      <c r="C723" s="3"/>
      <c r="D723" s="3"/>
      <c r="E723" s="3"/>
      <c r="F723" s="3"/>
      <c r="G723" s="3"/>
      <c r="H723" s="3"/>
      <c r="I723" s="3"/>
      <c r="J723" s="3"/>
      <c r="K723" s="3"/>
      <c r="L723" s="3"/>
      <c r="M723" s="3"/>
      <c r="N723" s="3"/>
      <c r="O723" s="3"/>
      <c r="P723" s="3"/>
      <c r="Q723" s="3"/>
      <c r="R723" s="3"/>
      <c r="S723" s="3"/>
      <c r="T723" s="3"/>
      <c r="U723" s="3"/>
      <c r="V723" s="3"/>
      <c r="W723" s="3"/>
    </row>
    <row r="724" spans="1:23" ht="14">
      <c r="A724" s="3"/>
      <c r="B724" s="3"/>
      <c r="C724" s="3"/>
      <c r="D724" s="3"/>
      <c r="E724" s="3"/>
      <c r="F724" s="3"/>
      <c r="G724" s="3"/>
      <c r="H724" s="3"/>
      <c r="I724" s="3"/>
      <c r="J724" s="3"/>
      <c r="K724" s="3"/>
      <c r="L724" s="3"/>
      <c r="M724" s="3"/>
      <c r="N724" s="3"/>
      <c r="O724" s="3"/>
      <c r="P724" s="3"/>
      <c r="Q724" s="3"/>
      <c r="R724" s="3"/>
      <c r="S724" s="3"/>
      <c r="T724" s="3"/>
      <c r="U724" s="3"/>
      <c r="V724" s="3"/>
      <c r="W724" s="3"/>
    </row>
    <row r="725" spans="1:23" ht="14">
      <c r="A725" s="3"/>
      <c r="B725" s="3"/>
      <c r="C725" s="3"/>
      <c r="D725" s="3"/>
      <c r="E725" s="3"/>
      <c r="F725" s="3"/>
      <c r="G725" s="3"/>
      <c r="H725" s="3"/>
      <c r="I725" s="3"/>
      <c r="J725" s="3"/>
      <c r="K725" s="3"/>
      <c r="L725" s="3"/>
      <c r="M725" s="3"/>
      <c r="N725" s="3"/>
      <c r="O725" s="3"/>
      <c r="P725" s="3"/>
      <c r="Q725" s="3"/>
      <c r="R725" s="3"/>
      <c r="S725" s="3"/>
      <c r="T725" s="3"/>
      <c r="U725" s="3"/>
      <c r="V725" s="3"/>
      <c r="W725" s="3"/>
    </row>
    <row r="726" spans="1:23" ht="14">
      <c r="A726" s="3"/>
      <c r="B726" s="3"/>
      <c r="C726" s="3"/>
      <c r="D726" s="3"/>
      <c r="E726" s="3"/>
      <c r="F726" s="3"/>
      <c r="G726" s="3"/>
      <c r="H726" s="3"/>
      <c r="I726" s="3"/>
      <c r="J726" s="3"/>
      <c r="K726" s="3"/>
      <c r="L726" s="3"/>
      <c r="M726" s="3"/>
      <c r="N726" s="3"/>
      <c r="O726" s="3"/>
      <c r="P726" s="3"/>
      <c r="Q726" s="3"/>
      <c r="R726" s="3"/>
      <c r="S726" s="3"/>
      <c r="T726" s="3"/>
      <c r="U726" s="3"/>
      <c r="V726" s="3"/>
      <c r="W726" s="3"/>
    </row>
    <row r="727" spans="1:23" ht="14">
      <c r="A727" s="3"/>
      <c r="B727" s="3"/>
      <c r="C727" s="3"/>
      <c r="D727" s="3"/>
      <c r="E727" s="3"/>
      <c r="F727" s="3"/>
      <c r="G727" s="3"/>
      <c r="H727" s="3"/>
      <c r="I727" s="3"/>
      <c r="J727" s="3"/>
      <c r="K727" s="3"/>
      <c r="L727" s="3"/>
      <c r="M727" s="3"/>
      <c r="N727" s="3"/>
      <c r="O727" s="3"/>
      <c r="P727" s="3"/>
      <c r="Q727" s="3"/>
      <c r="R727" s="3"/>
      <c r="S727" s="3"/>
      <c r="T727" s="3"/>
      <c r="U727" s="3"/>
      <c r="V727" s="3"/>
      <c r="W727" s="3"/>
    </row>
    <row r="728" spans="1:23" ht="14">
      <c r="A728" s="3"/>
      <c r="B728" s="3"/>
      <c r="C728" s="3"/>
      <c r="D728" s="3"/>
      <c r="E728" s="3"/>
      <c r="F728" s="3"/>
      <c r="G728" s="3"/>
      <c r="H728" s="3"/>
      <c r="I728" s="3"/>
      <c r="J728" s="3"/>
      <c r="K728" s="3"/>
      <c r="L728" s="3"/>
      <c r="M728" s="3"/>
      <c r="N728" s="3"/>
      <c r="O728" s="3"/>
      <c r="P728" s="3"/>
      <c r="Q728" s="3"/>
      <c r="R728" s="3"/>
      <c r="S728" s="3"/>
      <c r="T728" s="3"/>
      <c r="U728" s="3"/>
      <c r="V728" s="3"/>
      <c r="W728" s="3"/>
    </row>
    <row r="729" spans="1:23" ht="14">
      <c r="A729" s="3"/>
      <c r="B729" s="3"/>
      <c r="C729" s="3"/>
      <c r="D729" s="3"/>
      <c r="E729" s="3"/>
      <c r="F729" s="3"/>
      <c r="G729" s="3"/>
      <c r="H729" s="3"/>
      <c r="I729" s="3"/>
      <c r="J729" s="3"/>
      <c r="K729" s="3"/>
      <c r="L729" s="3"/>
      <c r="M729" s="3"/>
      <c r="N729" s="3"/>
      <c r="O729" s="3"/>
      <c r="P729" s="3"/>
      <c r="Q729" s="3"/>
      <c r="R729" s="3"/>
      <c r="S729" s="3"/>
      <c r="T729" s="3"/>
      <c r="U729" s="3"/>
      <c r="V729" s="3"/>
      <c r="W729" s="3"/>
    </row>
    <row r="730" spans="1:23" ht="14">
      <c r="A730" s="3"/>
      <c r="B730" s="3"/>
      <c r="C730" s="3"/>
      <c r="D730" s="3"/>
      <c r="E730" s="3"/>
      <c r="F730" s="3"/>
      <c r="G730" s="3"/>
      <c r="H730" s="3"/>
      <c r="I730" s="3"/>
      <c r="J730" s="3"/>
      <c r="K730" s="3"/>
      <c r="L730" s="3"/>
      <c r="M730" s="3"/>
      <c r="N730" s="3"/>
      <c r="O730" s="3"/>
      <c r="P730" s="3"/>
      <c r="Q730" s="3"/>
      <c r="R730" s="3"/>
      <c r="S730" s="3"/>
      <c r="T730" s="3"/>
      <c r="U730" s="3"/>
      <c r="V730" s="3"/>
      <c r="W730" s="3"/>
    </row>
    <row r="731" spans="1:23" ht="14">
      <c r="A731" s="3"/>
      <c r="B731" s="3"/>
      <c r="C731" s="3"/>
      <c r="D731" s="3"/>
      <c r="E731" s="3"/>
      <c r="F731" s="3"/>
      <c r="G731" s="3"/>
      <c r="H731" s="3"/>
      <c r="I731" s="3"/>
      <c r="J731" s="3"/>
      <c r="K731" s="3"/>
      <c r="L731" s="3"/>
      <c r="M731" s="3"/>
      <c r="N731" s="3"/>
      <c r="O731" s="3"/>
      <c r="P731" s="3"/>
      <c r="Q731" s="3"/>
      <c r="R731" s="3"/>
      <c r="S731" s="3"/>
      <c r="T731" s="3"/>
      <c r="U731" s="3"/>
      <c r="V731" s="3"/>
      <c r="W731" s="3"/>
    </row>
    <row r="732" spans="1:23" ht="14">
      <c r="A732" s="3"/>
      <c r="B732" s="3"/>
      <c r="C732" s="3"/>
      <c r="D732" s="3"/>
      <c r="E732" s="3"/>
      <c r="F732" s="3"/>
      <c r="G732" s="3"/>
      <c r="H732" s="3"/>
      <c r="I732" s="3"/>
      <c r="J732" s="3"/>
      <c r="K732" s="3"/>
      <c r="L732" s="3"/>
      <c r="M732" s="3"/>
      <c r="N732" s="3"/>
      <c r="O732" s="3"/>
      <c r="P732" s="3"/>
      <c r="Q732" s="3"/>
      <c r="R732" s="3"/>
      <c r="S732" s="3"/>
      <c r="T732" s="3"/>
      <c r="U732" s="3"/>
      <c r="V732" s="3"/>
      <c r="W732" s="3"/>
    </row>
    <row r="733" spans="1:23" ht="14">
      <c r="A733" s="3"/>
      <c r="B733" s="3"/>
      <c r="C733" s="3"/>
      <c r="D733" s="3"/>
      <c r="E733" s="3"/>
      <c r="F733" s="3"/>
      <c r="G733" s="3"/>
      <c r="H733" s="3"/>
      <c r="I733" s="3"/>
      <c r="J733" s="3"/>
      <c r="K733" s="3"/>
      <c r="L733" s="3"/>
      <c r="M733" s="3"/>
      <c r="N733" s="3"/>
      <c r="O733" s="3"/>
      <c r="P733" s="3"/>
      <c r="Q733" s="3"/>
      <c r="R733" s="3"/>
      <c r="S733" s="3"/>
      <c r="T733" s="3"/>
      <c r="U733" s="3"/>
      <c r="V733" s="3"/>
      <c r="W733" s="3"/>
    </row>
    <row r="734" spans="1:23" ht="14">
      <c r="A734" s="3"/>
      <c r="B734" s="3"/>
      <c r="C734" s="3"/>
      <c r="D734" s="3"/>
      <c r="E734" s="3"/>
      <c r="F734" s="3"/>
      <c r="G734" s="3"/>
      <c r="H734" s="3"/>
      <c r="I734" s="3"/>
      <c r="J734" s="3"/>
      <c r="K734" s="3"/>
      <c r="L734" s="3"/>
      <c r="M734" s="3"/>
      <c r="N734" s="3"/>
      <c r="O734" s="3"/>
      <c r="P734" s="3"/>
      <c r="Q734" s="3"/>
      <c r="R734" s="3"/>
      <c r="S734" s="3"/>
      <c r="T734" s="3"/>
      <c r="U734" s="3"/>
      <c r="V734" s="3"/>
      <c r="W734" s="3"/>
    </row>
    <row r="735" spans="1:23" ht="14">
      <c r="A735" s="3"/>
      <c r="B735" s="3"/>
      <c r="C735" s="3"/>
      <c r="D735" s="3"/>
      <c r="E735" s="3"/>
      <c r="F735" s="3"/>
      <c r="G735" s="3"/>
      <c r="H735" s="3"/>
      <c r="I735" s="3"/>
      <c r="J735" s="3"/>
      <c r="K735" s="3"/>
      <c r="L735" s="3"/>
      <c r="M735" s="3"/>
      <c r="N735" s="3"/>
      <c r="O735" s="3"/>
      <c r="P735" s="3"/>
      <c r="Q735" s="3"/>
      <c r="R735" s="3"/>
      <c r="S735" s="3"/>
      <c r="T735" s="3"/>
      <c r="U735" s="3"/>
      <c r="V735" s="3"/>
      <c r="W735" s="3"/>
    </row>
    <row r="736" spans="1:23" ht="14">
      <c r="A736" s="3"/>
      <c r="B736" s="3"/>
      <c r="C736" s="3"/>
      <c r="D736" s="3"/>
      <c r="E736" s="3"/>
      <c r="F736" s="3"/>
      <c r="G736" s="3"/>
      <c r="H736" s="3"/>
      <c r="I736" s="3"/>
      <c r="J736" s="3"/>
      <c r="K736" s="3"/>
      <c r="L736" s="3"/>
      <c r="M736" s="3"/>
      <c r="N736" s="3"/>
      <c r="O736" s="3"/>
      <c r="P736" s="3"/>
      <c r="Q736" s="3"/>
      <c r="R736" s="3"/>
      <c r="S736" s="3"/>
      <c r="T736" s="3"/>
      <c r="U736" s="3"/>
      <c r="V736" s="3"/>
      <c r="W736" s="3"/>
    </row>
    <row r="737" spans="1:23" ht="14">
      <c r="A737" s="3"/>
      <c r="B737" s="3"/>
      <c r="C737" s="3"/>
      <c r="D737" s="3"/>
      <c r="E737" s="3"/>
      <c r="F737" s="3"/>
      <c r="G737" s="3"/>
      <c r="H737" s="3"/>
      <c r="I737" s="3"/>
      <c r="J737" s="3"/>
      <c r="K737" s="3"/>
      <c r="L737" s="3"/>
      <c r="M737" s="3"/>
      <c r="N737" s="3"/>
      <c r="O737" s="3"/>
      <c r="P737" s="3"/>
      <c r="Q737" s="3"/>
      <c r="R737" s="3"/>
      <c r="S737" s="3"/>
      <c r="T737" s="3"/>
      <c r="U737" s="3"/>
      <c r="V737" s="3"/>
      <c r="W737" s="3"/>
    </row>
    <row r="738" spans="1:23" ht="14">
      <c r="A738" s="3"/>
      <c r="B738" s="3"/>
      <c r="C738" s="3"/>
      <c r="D738" s="3"/>
      <c r="E738" s="3"/>
      <c r="F738" s="3"/>
      <c r="G738" s="3"/>
      <c r="H738" s="3"/>
      <c r="I738" s="3"/>
      <c r="J738" s="3"/>
      <c r="K738" s="3"/>
      <c r="L738" s="3"/>
      <c r="M738" s="3"/>
      <c r="N738" s="3"/>
      <c r="O738" s="3"/>
      <c r="P738" s="3"/>
      <c r="Q738" s="3"/>
      <c r="R738" s="3"/>
      <c r="S738" s="3"/>
      <c r="T738" s="3"/>
      <c r="U738" s="3"/>
      <c r="V738" s="3"/>
      <c r="W738" s="3"/>
    </row>
    <row r="739" spans="1:23" ht="14">
      <c r="A739" s="3"/>
      <c r="B739" s="3"/>
      <c r="C739" s="3"/>
      <c r="D739" s="3"/>
      <c r="E739" s="3"/>
      <c r="F739" s="3"/>
      <c r="G739" s="3"/>
      <c r="H739" s="3"/>
      <c r="I739" s="3"/>
      <c r="J739" s="3"/>
      <c r="K739" s="3"/>
      <c r="L739" s="3"/>
      <c r="M739" s="3"/>
      <c r="N739" s="3"/>
      <c r="O739" s="3"/>
      <c r="P739" s="3"/>
      <c r="Q739" s="3"/>
      <c r="R739" s="3"/>
      <c r="S739" s="3"/>
      <c r="T739" s="3"/>
      <c r="U739" s="3"/>
      <c r="V739" s="3"/>
      <c r="W739" s="3"/>
    </row>
    <row r="740" spans="1:23" ht="14">
      <c r="A740" s="3"/>
      <c r="B740" s="3"/>
      <c r="C740" s="3"/>
      <c r="D740" s="3"/>
      <c r="E740" s="3"/>
      <c r="F740" s="3"/>
      <c r="G740" s="3"/>
      <c r="H740" s="3"/>
      <c r="I740" s="3"/>
      <c r="J740" s="3"/>
      <c r="K740" s="3"/>
      <c r="L740" s="3"/>
      <c r="M740" s="3"/>
      <c r="N740" s="3"/>
      <c r="O740" s="3"/>
      <c r="P740" s="3"/>
      <c r="Q740" s="3"/>
      <c r="R740" s="3"/>
      <c r="S740" s="3"/>
      <c r="T740" s="3"/>
      <c r="U740" s="3"/>
      <c r="V740" s="3"/>
      <c r="W740" s="3"/>
    </row>
    <row r="741" spans="1:23" ht="14">
      <c r="A741" s="3"/>
      <c r="B741" s="3"/>
      <c r="C741" s="3"/>
      <c r="D741" s="3"/>
      <c r="E741" s="3"/>
      <c r="F741" s="3"/>
      <c r="G741" s="3"/>
      <c r="H741" s="3"/>
      <c r="I741" s="3"/>
      <c r="J741" s="3"/>
      <c r="K741" s="3"/>
      <c r="L741" s="3"/>
      <c r="M741" s="3"/>
      <c r="N741" s="3"/>
      <c r="O741" s="3"/>
      <c r="P741" s="3"/>
      <c r="Q741" s="3"/>
      <c r="R741" s="3"/>
      <c r="S741" s="3"/>
      <c r="T741" s="3"/>
      <c r="U741" s="3"/>
      <c r="V741" s="3"/>
      <c r="W741" s="3"/>
    </row>
    <row r="742" spans="1:23" ht="14">
      <c r="A742" s="3"/>
      <c r="B742" s="3"/>
      <c r="C742" s="3"/>
      <c r="D742" s="3"/>
      <c r="E742" s="3"/>
      <c r="F742" s="3"/>
      <c r="G742" s="3"/>
      <c r="H742" s="3"/>
      <c r="I742" s="3"/>
      <c r="J742" s="3"/>
      <c r="K742" s="3"/>
      <c r="L742" s="3"/>
      <c r="M742" s="3"/>
      <c r="N742" s="3"/>
      <c r="O742" s="3"/>
      <c r="P742" s="3"/>
      <c r="Q742" s="3"/>
      <c r="R742" s="3"/>
      <c r="S742" s="3"/>
      <c r="T742" s="3"/>
      <c r="U742" s="3"/>
      <c r="V742" s="3"/>
      <c r="W742" s="3"/>
    </row>
    <row r="743" spans="1:23" ht="14">
      <c r="A743" s="3"/>
      <c r="B743" s="3"/>
      <c r="C743" s="3"/>
      <c r="D743" s="3"/>
      <c r="E743" s="3"/>
      <c r="F743" s="3"/>
      <c r="G743" s="3"/>
      <c r="H743" s="3"/>
      <c r="I743" s="3"/>
      <c r="J743" s="3"/>
      <c r="K743" s="3"/>
      <c r="L743" s="3"/>
      <c r="M743" s="3"/>
      <c r="N743" s="3"/>
      <c r="O743" s="3"/>
      <c r="P743" s="3"/>
      <c r="Q743" s="3"/>
      <c r="R743" s="3"/>
      <c r="S743" s="3"/>
      <c r="T743" s="3"/>
      <c r="U743" s="3"/>
      <c r="V743" s="3"/>
      <c r="W743" s="3"/>
    </row>
    <row r="744" spans="1:23" ht="14">
      <c r="A744" s="3"/>
      <c r="B744" s="3"/>
      <c r="C744" s="3"/>
      <c r="D744" s="3"/>
      <c r="E744" s="3"/>
      <c r="F744" s="3"/>
      <c r="G744" s="3"/>
      <c r="H744" s="3"/>
      <c r="I744" s="3"/>
      <c r="J744" s="3"/>
      <c r="K744" s="3"/>
      <c r="L744" s="3"/>
      <c r="M744" s="3"/>
      <c r="N744" s="3"/>
      <c r="O744" s="3"/>
      <c r="P744" s="3"/>
      <c r="Q744" s="3"/>
      <c r="R744" s="3"/>
      <c r="S744" s="3"/>
      <c r="T744" s="3"/>
      <c r="U744" s="3"/>
      <c r="V744" s="3"/>
      <c r="W744" s="3"/>
    </row>
    <row r="745" spans="1:23" ht="14">
      <c r="A745" s="3"/>
      <c r="B745" s="3"/>
      <c r="C745" s="3"/>
      <c r="D745" s="3"/>
      <c r="E745" s="3"/>
      <c r="F745" s="3"/>
      <c r="G745" s="3"/>
      <c r="H745" s="3"/>
      <c r="I745" s="3"/>
      <c r="J745" s="3"/>
      <c r="K745" s="3"/>
      <c r="L745" s="3"/>
      <c r="M745" s="3"/>
      <c r="N745" s="3"/>
      <c r="O745" s="3"/>
      <c r="P745" s="3"/>
      <c r="Q745" s="3"/>
      <c r="R745" s="3"/>
      <c r="S745" s="3"/>
      <c r="T745" s="3"/>
      <c r="U745" s="3"/>
      <c r="V745" s="3"/>
      <c r="W745" s="3"/>
    </row>
    <row r="746" spans="1:23" ht="14">
      <c r="A746" s="3"/>
      <c r="B746" s="3"/>
      <c r="C746" s="3"/>
      <c r="D746" s="3"/>
      <c r="E746" s="3"/>
      <c r="F746" s="3"/>
      <c r="G746" s="3"/>
      <c r="H746" s="3"/>
      <c r="I746" s="3"/>
      <c r="J746" s="3"/>
      <c r="K746" s="3"/>
      <c r="L746" s="3"/>
      <c r="M746" s="3"/>
      <c r="N746" s="3"/>
      <c r="O746" s="3"/>
      <c r="P746" s="3"/>
      <c r="Q746" s="3"/>
      <c r="R746" s="3"/>
      <c r="S746" s="3"/>
      <c r="T746" s="3"/>
      <c r="U746" s="3"/>
      <c r="V746" s="3"/>
      <c r="W746" s="3"/>
    </row>
    <row r="747" spans="1:23" ht="14">
      <c r="A747" s="3"/>
      <c r="B747" s="3"/>
      <c r="C747" s="3"/>
      <c r="D747" s="3"/>
      <c r="E747" s="3"/>
      <c r="F747" s="3"/>
      <c r="G747" s="3"/>
      <c r="H747" s="3"/>
      <c r="I747" s="3"/>
      <c r="J747" s="3"/>
      <c r="K747" s="3"/>
      <c r="L747" s="3"/>
      <c r="M747" s="3"/>
      <c r="N747" s="3"/>
      <c r="O747" s="3"/>
      <c r="P747" s="3"/>
      <c r="Q747" s="3"/>
      <c r="R747" s="3"/>
      <c r="S747" s="3"/>
      <c r="T747" s="3"/>
      <c r="U747" s="3"/>
      <c r="V747" s="3"/>
      <c r="W747" s="3"/>
    </row>
    <row r="748" spans="1:23" ht="14">
      <c r="A748" s="3"/>
      <c r="B748" s="3"/>
      <c r="C748" s="3"/>
      <c r="D748" s="3"/>
      <c r="E748" s="3"/>
      <c r="F748" s="3"/>
      <c r="G748" s="3"/>
      <c r="H748" s="3"/>
      <c r="I748" s="3"/>
      <c r="J748" s="3"/>
      <c r="K748" s="3"/>
      <c r="L748" s="3"/>
      <c r="M748" s="3"/>
      <c r="N748" s="3"/>
      <c r="O748" s="3"/>
      <c r="P748" s="3"/>
      <c r="Q748" s="3"/>
      <c r="R748" s="3"/>
      <c r="S748" s="3"/>
      <c r="T748" s="3"/>
      <c r="U748" s="3"/>
      <c r="V748" s="3"/>
      <c r="W748" s="3"/>
    </row>
    <row r="749" spans="1:23" ht="14">
      <c r="A749" s="3"/>
      <c r="B749" s="3"/>
      <c r="C749" s="3"/>
      <c r="D749" s="3"/>
      <c r="E749" s="3"/>
      <c r="F749" s="3"/>
      <c r="G749" s="3"/>
      <c r="H749" s="3"/>
      <c r="I749" s="3"/>
      <c r="J749" s="3"/>
      <c r="K749" s="3"/>
      <c r="L749" s="3"/>
      <c r="M749" s="3"/>
      <c r="N749" s="3"/>
      <c r="O749" s="3"/>
      <c r="P749" s="3"/>
      <c r="Q749" s="3"/>
      <c r="R749" s="3"/>
      <c r="S749" s="3"/>
      <c r="T749" s="3"/>
      <c r="U749" s="3"/>
      <c r="V749" s="3"/>
      <c r="W749" s="3"/>
    </row>
    <row r="750" spans="1:23" ht="14">
      <c r="A750" s="3"/>
      <c r="B750" s="3"/>
      <c r="C750" s="3"/>
      <c r="D750" s="3"/>
      <c r="E750" s="3"/>
      <c r="F750" s="3"/>
      <c r="G750" s="3"/>
      <c r="H750" s="3"/>
      <c r="I750" s="3"/>
      <c r="J750" s="3"/>
      <c r="K750" s="3"/>
      <c r="L750" s="3"/>
      <c r="M750" s="3"/>
      <c r="N750" s="3"/>
      <c r="O750" s="3"/>
      <c r="P750" s="3"/>
      <c r="Q750" s="3"/>
      <c r="R750" s="3"/>
      <c r="S750" s="3"/>
      <c r="T750" s="3"/>
      <c r="U750" s="3"/>
      <c r="V750" s="3"/>
      <c r="W750" s="3"/>
    </row>
    <row r="751" spans="1:23" ht="14">
      <c r="A751" s="3"/>
      <c r="B751" s="3"/>
      <c r="C751" s="3"/>
      <c r="D751" s="3"/>
      <c r="E751" s="3"/>
      <c r="F751" s="3"/>
      <c r="G751" s="3"/>
      <c r="H751" s="3"/>
      <c r="I751" s="3"/>
      <c r="J751" s="3"/>
      <c r="K751" s="3"/>
      <c r="L751" s="3"/>
      <c r="M751" s="3"/>
      <c r="N751" s="3"/>
      <c r="O751" s="3"/>
      <c r="P751" s="3"/>
      <c r="Q751" s="3"/>
      <c r="R751" s="3"/>
      <c r="S751" s="3"/>
      <c r="T751" s="3"/>
      <c r="U751" s="3"/>
      <c r="V751" s="3"/>
      <c r="W751" s="3"/>
    </row>
    <row r="752" spans="1:23" ht="14">
      <c r="A752" s="3"/>
      <c r="B752" s="3"/>
      <c r="C752" s="3"/>
      <c r="D752" s="3"/>
      <c r="E752" s="3"/>
      <c r="F752" s="3"/>
      <c r="G752" s="3"/>
      <c r="H752" s="3"/>
      <c r="I752" s="3"/>
      <c r="J752" s="3"/>
      <c r="K752" s="3"/>
      <c r="L752" s="3"/>
      <c r="M752" s="3"/>
      <c r="N752" s="3"/>
      <c r="O752" s="3"/>
      <c r="P752" s="3"/>
      <c r="Q752" s="3"/>
      <c r="R752" s="3"/>
      <c r="S752" s="3"/>
      <c r="T752" s="3"/>
      <c r="U752" s="3"/>
      <c r="V752" s="3"/>
      <c r="W752" s="3"/>
    </row>
    <row r="753" spans="1:23" ht="14">
      <c r="A753" s="3"/>
      <c r="B753" s="3"/>
      <c r="C753" s="3"/>
      <c r="D753" s="3"/>
      <c r="E753" s="3"/>
      <c r="F753" s="3"/>
      <c r="G753" s="3"/>
      <c r="H753" s="3"/>
      <c r="I753" s="3"/>
      <c r="J753" s="3"/>
      <c r="K753" s="3"/>
      <c r="L753" s="3"/>
      <c r="M753" s="3"/>
      <c r="N753" s="3"/>
      <c r="O753" s="3"/>
      <c r="P753" s="3"/>
      <c r="Q753" s="3"/>
      <c r="R753" s="3"/>
      <c r="S753" s="3"/>
      <c r="T753" s="3"/>
      <c r="U753" s="3"/>
      <c r="V753" s="3"/>
      <c r="W753" s="3"/>
    </row>
    <row r="754" spans="1:23" ht="14">
      <c r="A754" s="3"/>
      <c r="B754" s="3"/>
      <c r="C754" s="3"/>
      <c r="D754" s="3"/>
      <c r="E754" s="3"/>
      <c r="F754" s="3"/>
      <c r="G754" s="3"/>
      <c r="H754" s="3"/>
      <c r="I754" s="3"/>
      <c r="J754" s="3"/>
      <c r="K754" s="3"/>
      <c r="L754" s="3"/>
      <c r="M754" s="3"/>
      <c r="N754" s="3"/>
      <c r="O754" s="3"/>
      <c r="P754" s="3"/>
      <c r="Q754" s="3"/>
      <c r="R754" s="3"/>
      <c r="S754" s="3"/>
      <c r="T754" s="3"/>
      <c r="U754" s="3"/>
      <c r="V754" s="3"/>
      <c r="W754" s="3"/>
    </row>
    <row r="755" spans="1:23" ht="14">
      <c r="A755" s="3"/>
      <c r="B755" s="3"/>
      <c r="C755" s="3"/>
      <c r="D755" s="3"/>
      <c r="E755" s="3"/>
      <c r="F755" s="3"/>
      <c r="G755" s="3"/>
      <c r="H755" s="3"/>
      <c r="I755" s="3"/>
      <c r="J755" s="3"/>
      <c r="K755" s="3"/>
      <c r="L755" s="3"/>
      <c r="M755" s="3"/>
      <c r="N755" s="3"/>
      <c r="O755" s="3"/>
      <c r="P755" s="3"/>
      <c r="Q755" s="3"/>
      <c r="R755" s="3"/>
      <c r="S755" s="3"/>
      <c r="T755" s="3"/>
      <c r="U755" s="3"/>
      <c r="V755" s="3"/>
      <c r="W755" s="3"/>
    </row>
    <row r="756" spans="1:23" ht="14">
      <c r="A756" s="3"/>
      <c r="B756" s="3"/>
      <c r="C756" s="3"/>
      <c r="D756" s="3"/>
      <c r="E756" s="3"/>
      <c r="F756" s="3"/>
      <c r="G756" s="3"/>
      <c r="H756" s="3"/>
      <c r="I756" s="3"/>
      <c r="J756" s="3"/>
      <c r="K756" s="3"/>
      <c r="L756" s="3"/>
      <c r="M756" s="3"/>
      <c r="N756" s="3"/>
      <c r="O756" s="3"/>
      <c r="P756" s="3"/>
      <c r="Q756" s="3"/>
      <c r="R756" s="3"/>
      <c r="S756" s="3"/>
      <c r="T756" s="3"/>
      <c r="U756" s="3"/>
      <c r="V756" s="3"/>
      <c r="W756" s="3"/>
    </row>
    <row r="757" spans="1:23" ht="14">
      <c r="A757" s="3"/>
      <c r="B757" s="3"/>
      <c r="C757" s="3"/>
      <c r="D757" s="3"/>
      <c r="E757" s="3"/>
      <c r="F757" s="3"/>
      <c r="G757" s="3"/>
      <c r="H757" s="3"/>
      <c r="I757" s="3"/>
      <c r="J757" s="3"/>
      <c r="K757" s="3"/>
      <c r="L757" s="3"/>
      <c r="M757" s="3"/>
      <c r="N757" s="3"/>
      <c r="O757" s="3"/>
      <c r="P757" s="3"/>
      <c r="Q757" s="3"/>
      <c r="R757" s="3"/>
      <c r="S757" s="3"/>
      <c r="T757" s="3"/>
      <c r="U757" s="3"/>
      <c r="V757" s="3"/>
      <c r="W757" s="3"/>
    </row>
    <row r="758" spans="1:23" ht="14">
      <c r="A758" s="3"/>
      <c r="B758" s="3"/>
      <c r="C758" s="3"/>
      <c r="D758" s="3"/>
      <c r="E758" s="3"/>
      <c r="F758" s="3"/>
      <c r="G758" s="3"/>
      <c r="H758" s="3"/>
      <c r="I758" s="3"/>
      <c r="J758" s="3"/>
      <c r="K758" s="3"/>
      <c r="L758" s="3"/>
      <c r="M758" s="3"/>
      <c r="N758" s="3"/>
      <c r="O758" s="3"/>
      <c r="P758" s="3"/>
      <c r="Q758" s="3"/>
      <c r="R758" s="3"/>
      <c r="S758" s="3"/>
      <c r="T758" s="3"/>
      <c r="U758" s="3"/>
      <c r="V758" s="3"/>
      <c r="W758" s="3"/>
    </row>
    <row r="759" spans="1:23" ht="14">
      <c r="A759" s="3"/>
      <c r="B759" s="3"/>
      <c r="C759" s="3"/>
      <c r="D759" s="3"/>
      <c r="E759" s="3"/>
      <c r="F759" s="3"/>
      <c r="G759" s="3"/>
      <c r="H759" s="3"/>
      <c r="I759" s="3"/>
      <c r="J759" s="3"/>
      <c r="K759" s="3"/>
      <c r="L759" s="3"/>
      <c r="M759" s="3"/>
      <c r="N759" s="3"/>
      <c r="O759" s="3"/>
      <c r="P759" s="3"/>
      <c r="Q759" s="3"/>
      <c r="R759" s="3"/>
      <c r="S759" s="3"/>
      <c r="T759" s="3"/>
      <c r="U759" s="3"/>
      <c r="V759" s="3"/>
      <c r="W759" s="3"/>
    </row>
    <row r="760" spans="1:23" ht="14">
      <c r="A760" s="3"/>
      <c r="B760" s="3"/>
      <c r="C760" s="3"/>
      <c r="D760" s="3"/>
      <c r="E760" s="3"/>
      <c r="F760" s="3"/>
      <c r="G760" s="3"/>
      <c r="H760" s="3"/>
      <c r="I760" s="3"/>
      <c r="J760" s="3"/>
      <c r="K760" s="3"/>
      <c r="L760" s="3"/>
      <c r="M760" s="3"/>
      <c r="N760" s="3"/>
      <c r="O760" s="3"/>
      <c r="P760" s="3"/>
      <c r="Q760" s="3"/>
      <c r="R760" s="3"/>
      <c r="S760" s="3"/>
      <c r="T760" s="3"/>
      <c r="U760" s="3"/>
      <c r="V760" s="3"/>
      <c r="W760" s="3"/>
    </row>
    <row r="761" spans="1:23" ht="14">
      <c r="A761" s="3"/>
      <c r="B761" s="3"/>
      <c r="C761" s="3"/>
      <c r="D761" s="3"/>
      <c r="E761" s="3"/>
      <c r="F761" s="3"/>
      <c r="G761" s="3"/>
      <c r="H761" s="3"/>
      <c r="I761" s="3"/>
      <c r="J761" s="3"/>
      <c r="K761" s="3"/>
      <c r="L761" s="3"/>
      <c r="M761" s="3"/>
      <c r="N761" s="3"/>
      <c r="O761" s="3"/>
      <c r="P761" s="3"/>
      <c r="Q761" s="3"/>
      <c r="R761" s="3"/>
      <c r="S761" s="3"/>
      <c r="T761" s="3"/>
      <c r="U761" s="3"/>
      <c r="V761" s="3"/>
      <c r="W761" s="3"/>
    </row>
    <row r="762" spans="1:23" ht="14">
      <c r="A762" s="3"/>
      <c r="B762" s="3"/>
      <c r="C762" s="3"/>
      <c r="D762" s="3"/>
      <c r="E762" s="3"/>
      <c r="F762" s="3"/>
      <c r="G762" s="3"/>
      <c r="H762" s="3"/>
      <c r="I762" s="3"/>
      <c r="J762" s="3"/>
      <c r="K762" s="3"/>
      <c r="L762" s="3"/>
      <c r="M762" s="3"/>
      <c r="N762" s="3"/>
      <c r="O762" s="3"/>
      <c r="P762" s="3"/>
      <c r="Q762" s="3"/>
      <c r="R762" s="3"/>
      <c r="S762" s="3"/>
      <c r="T762" s="3"/>
      <c r="U762" s="3"/>
      <c r="V762" s="3"/>
      <c r="W762" s="3"/>
    </row>
    <row r="763" spans="1:23" ht="14">
      <c r="A763" s="3"/>
      <c r="B763" s="3"/>
      <c r="C763" s="3"/>
      <c r="D763" s="3"/>
      <c r="E763" s="3"/>
      <c r="F763" s="3"/>
      <c r="G763" s="3"/>
      <c r="H763" s="3"/>
      <c r="I763" s="3"/>
      <c r="J763" s="3"/>
      <c r="K763" s="3"/>
      <c r="L763" s="3"/>
      <c r="M763" s="3"/>
      <c r="N763" s="3"/>
      <c r="O763" s="3"/>
      <c r="P763" s="3"/>
      <c r="Q763" s="3"/>
      <c r="R763" s="3"/>
      <c r="S763" s="3"/>
      <c r="T763" s="3"/>
      <c r="U763" s="3"/>
      <c r="V763" s="3"/>
      <c r="W763" s="3"/>
    </row>
    <row r="764" spans="1:23" ht="14">
      <c r="A764" s="3"/>
      <c r="B764" s="3"/>
      <c r="C764" s="3"/>
      <c r="D764" s="3"/>
      <c r="E764" s="3"/>
      <c r="F764" s="3"/>
      <c r="G764" s="3"/>
      <c r="H764" s="3"/>
      <c r="I764" s="3"/>
      <c r="J764" s="3"/>
      <c r="K764" s="3"/>
      <c r="L764" s="3"/>
      <c r="M764" s="3"/>
      <c r="N764" s="3"/>
      <c r="O764" s="3"/>
      <c r="P764" s="3"/>
      <c r="Q764" s="3"/>
      <c r="R764" s="3"/>
      <c r="S764" s="3"/>
      <c r="T764" s="3"/>
      <c r="U764" s="3"/>
      <c r="V764" s="3"/>
      <c r="W764" s="3"/>
    </row>
    <row r="765" spans="1:23" ht="14">
      <c r="A765" s="3"/>
      <c r="B765" s="3"/>
      <c r="C765" s="3"/>
      <c r="D765" s="3"/>
      <c r="E765" s="3"/>
      <c r="F765" s="3"/>
      <c r="G765" s="3"/>
      <c r="H765" s="3"/>
      <c r="I765" s="3"/>
      <c r="J765" s="3"/>
      <c r="K765" s="3"/>
      <c r="L765" s="3"/>
      <c r="M765" s="3"/>
      <c r="N765" s="3"/>
      <c r="O765" s="3"/>
      <c r="P765" s="3"/>
      <c r="Q765" s="3"/>
      <c r="R765" s="3"/>
      <c r="S765" s="3"/>
      <c r="T765" s="3"/>
      <c r="U765" s="3"/>
      <c r="V765" s="3"/>
      <c r="W765" s="3"/>
    </row>
    <row r="766" spans="1:23" ht="14">
      <c r="A766" s="3"/>
      <c r="B766" s="3"/>
      <c r="C766" s="3"/>
      <c r="D766" s="3"/>
      <c r="E766" s="3"/>
      <c r="F766" s="3"/>
      <c r="G766" s="3"/>
      <c r="H766" s="3"/>
      <c r="I766" s="3"/>
      <c r="J766" s="3"/>
      <c r="K766" s="3"/>
      <c r="L766" s="3"/>
      <c r="M766" s="3"/>
      <c r="N766" s="3"/>
      <c r="O766" s="3"/>
      <c r="P766" s="3"/>
      <c r="Q766" s="3"/>
      <c r="R766" s="3"/>
      <c r="S766" s="3"/>
      <c r="T766" s="3"/>
      <c r="U766" s="3"/>
      <c r="V766" s="3"/>
      <c r="W766" s="3"/>
    </row>
    <row r="767" spans="1:23" ht="14">
      <c r="A767" s="3"/>
      <c r="B767" s="3"/>
      <c r="C767" s="3"/>
      <c r="D767" s="3"/>
      <c r="E767" s="3"/>
      <c r="F767" s="3"/>
      <c r="G767" s="3"/>
      <c r="H767" s="3"/>
      <c r="I767" s="3"/>
      <c r="J767" s="3"/>
      <c r="K767" s="3"/>
      <c r="L767" s="3"/>
      <c r="M767" s="3"/>
      <c r="N767" s="3"/>
      <c r="O767" s="3"/>
      <c r="P767" s="3"/>
      <c r="Q767" s="3"/>
      <c r="R767" s="3"/>
      <c r="S767" s="3"/>
      <c r="T767" s="3"/>
      <c r="U767" s="3"/>
      <c r="V767" s="3"/>
      <c r="W767" s="3"/>
    </row>
    <row r="768" spans="1:23" ht="14">
      <c r="A768" s="3"/>
      <c r="B768" s="3"/>
      <c r="C768" s="3"/>
      <c r="D768" s="3"/>
      <c r="E768" s="3"/>
      <c r="F768" s="3"/>
      <c r="G768" s="3"/>
      <c r="H768" s="3"/>
      <c r="I768" s="3"/>
      <c r="J768" s="3"/>
      <c r="K768" s="3"/>
      <c r="L768" s="3"/>
      <c r="M768" s="3"/>
      <c r="N768" s="3"/>
      <c r="O768" s="3"/>
      <c r="P768" s="3"/>
      <c r="Q768" s="3"/>
      <c r="R768" s="3"/>
      <c r="S768" s="3"/>
      <c r="T768" s="3"/>
      <c r="U768" s="3"/>
      <c r="V768" s="3"/>
      <c r="W768" s="3"/>
    </row>
    <row r="769" spans="1:23" ht="14">
      <c r="A769" s="3"/>
      <c r="B769" s="3"/>
      <c r="C769" s="3"/>
      <c r="D769" s="3"/>
      <c r="E769" s="3"/>
      <c r="F769" s="3"/>
      <c r="G769" s="3"/>
      <c r="H769" s="3"/>
      <c r="I769" s="3"/>
      <c r="J769" s="3"/>
      <c r="K769" s="3"/>
      <c r="L769" s="3"/>
      <c r="M769" s="3"/>
      <c r="N769" s="3"/>
      <c r="O769" s="3"/>
      <c r="P769" s="3"/>
      <c r="Q769" s="3"/>
      <c r="R769" s="3"/>
      <c r="S769" s="3"/>
      <c r="T769" s="3"/>
      <c r="U769" s="3"/>
      <c r="V769" s="3"/>
      <c r="W769" s="3"/>
    </row>
    <row r="770" spans="1:23" ht="14">
      <c r="A770" s="3"/>
      <c r="B770" s="3"/>
      <c r="C770" s="3"/>
      <c r="D770" s="3"/>
      <c r="E770" s="3"/>
      <c r="F770" s="3"/>
      <c r="G770" s="3"/>
      <c r="H770" s="3"/>
      <c r="I770" s="3"/>
      <c r="J770" s="3"/>
      <c r="K770" s="3"/>
      <c r="L770" s="3"/>
      <c r="M770" s="3"/>
      <c r="N770" s="3"/>
      <c r="O770" s="3"/>
      <c r="P770" s="3"/>
      <c r="Q770" s="3"/>
      <c r="R770" s="3"/>
      <c r="S770" s="3"/>
      <c r="T770" s="3"/>
      <c r="U770" s="3"/>
      <c r="V770" s="3"/>
      <c r="W770" s="3"/>
    </row>
    <row r="771" spans="1:23" ht="14">
      <c r="A771" s="3"/>
      <c r="B771" s="3"/>
      <c r="C771" s="3"/>
      <c r="D771" s="3"/>
      <c r="E771" s="3"/>
      <c r="F771" s="3"/>
      <c r="G771" s="3"/>
      <c r="H771" s="3"/>
      <c r="I771" s="3"/>
      <c r="J771" s="3"/>
      <c r="K771" s="3"/>
      <c r="L771" s="3"/>
      <c r="M771" s="3"/>
      <c r="N771" s="3"/>
      <c r="O771" s="3"/>
      <c r="P771" s="3"/>
      <c r="Q771" s="3"/>
      <c r="R771" s="3"/>
      <c r="S771" s="3"/>
      <c r="T771" s="3"/>
      <c r="U771" s="3"/>
      <c r="V771" s="3"/>
      <c r="W771" s="3"/>
    </row>
    <row r="772" spans="1:23" ht="14">
      <c r="A772" s="3"/>
      <c r="B772" s="3"/>
      <c r="C772" s="3"/>
      <c r="D772" s="3"/>
      <c r="E772" s="3"/>
      <c r="F772" s="3"/>
      <c r="G772" s="3"/>
      <c r="H772" s="3"/>
      <c r="I772" s="3"/>
      <c r="J772" s="3"/>
      <c r="K772" s="3"/>
      <c r="L772" s="3"/>
      <c r="M772" s="3"/>
      <c r="N772" s="3"/>
      <c r="O772" s="3"/>
      <c r="P772" s="3"/>
      <c r="Q772" s="3"/>
      <c r="R772" s="3"/>
      <c r="S772" s="3"/>
      <c r="T772" s="3"/>
      <c r="U772" s="3"/>
      <c r="V772" s="3"/>
      <c r="W772" s="3"/>
    </row>
    <row r="773" spans="1:23" ht="14">
      <c r="A773" s="3"/>
      <c r="B773" s="3"/>
      <c r="C773" s="3"/>
      <c r="D773" s="3"/>
      <c r="E773" s="3"/>
      <c r="F773" s="3"/>
      <c r="G773" s="3"/>
      <c r="H773" s="3"/>
      <c r="I773" s="3"/>
      <c r="J773" s="3"/>
      <c r="K773" s="3"/>
      <c r="L773" s="3"/>
      <c r="M773" s="3"/>
      <c r="N773" s="3"/>
      <c r="O773" s="3"/>
      <c r="P773" s="3"/>
      <c r="Q773" s="3"/>
      <c r="R773" s="3"/>
      <c r="S773" s="3"/>
      <c r="T773" s="3"/>
      <c r="U773" s="3"/>
      <c r="V773" s="3"/>
      <c r="W773" s="3"/>
    </row>
    <row r="774" spans="1:23" ht="14">
      <c r="A774" s="3"/>
      <c r="B774" s="3"/>
      <c r="C774" s="3"/>
      <c r="D774" s="3"/>
      <c r="E774" s="3"/>
      <c r="F774" s="3"/>
      <c r="G774" s="3"/>
      <c r="H774" s="3"/>
      <c r="I774" s="3"/>
      <c r="J774" s="3"/>
      <c r="K774" s="3"/>
      <c r="L774" s="3"/>
      <c r="M774" s="3"/>
      <c r="N774" s="3"/>
      <c r="O774" s="3"/>
      <c r="P774" s="3"/>
      <c r="Q774" s="3"/>
      <c r="R774" s="3"/>
      <c r="S774" s="3"/>
      <c r="T774" s="3"/>
      <c r="U774" s="3"/>
      <c r="V774" s="3"/>
      <c r="W774" s="3"/>
    </row>
    <row r="775" spans="1:23" ht="14">
      <c r="A775" s="3"/>
      <c r="B775" s="3"/>
      <c r="C775" s="3"/>
      <c r="D775" s="3"/>
      <c r="E775" s="3"/>
      <c r="F775" s="3"/>
      <c r="G775" s="3"/>
      <c r="H775" s="3"/>
      <c r="I775" s="3"/>
      <c r="J775" s="3"/>
      <c r="K775" s="3"/>
      <c r="L775" s="3"/>
      <c r="M775" s="3"/>
      <c r="N775" s="3"/>
      <c r="O775" s="3"/>
      <c r="P775" s="3"/>
      <c r="Q775" s="3"/>
      <c r="R775" s="3"/>
      <c r="S775" s="3"/>
      <c r="T775" s="3"/>
      <c r="U775" s="3"/>
      <c r="V775" s="3"/>
      <c r="W775" s="3"/>
    </row>
    <row r="776" spans="1:23" ht="14">
      <c r="A776" s="3"/>
      <c r="B776" s="3"/>
      <c r="C776" s="3"/>
      <c r="D776" s="3"/>
      <c r="E776" s="3"/>
      <c r="F776" s="3"/>
      <c r="G776" s="3"/>
      <c r="H776" s="3"/>
      <c r="I776" s="3"/>
      <c r="J776" s="3"/>
      <c r="K776" s="3"/>
      <c r="L776" s="3"/>
      <c r="M776" s="3"/>
      <c r="N776" s="3"/>
      <c r="O776" s="3"/>
      <c r="P776" s="3"/>
      <c r="Q776" s="3"/>
      <c r="R776" s="3"/>
      <c r="S776" s="3"/>
      <c r="T776" s="3"/>
      <c r="U776" s="3"/>
      <c r="V776" s="3"/>
      <c r="W776" s="3"/>
    </row>
    <row r="777" spans="1:23" ht="14">
      <c r="A777" s="3"/>
      <c r="B777" s="3"/>
      <c r="C777" s="3"/>
      <c r="D777" s="3"/>
      <c r="E777" s="3"/>
      <c r="F777" s="3"/>
      <c r="G777" s="3"/>
      <c r="H777" s="3"/>
      <c r="I777" s="3"/>
      <c r="J777" s="3"/>
      <c r="K777" s="3"/>
      <c r="L777" s="3"/>
      <c r="M777" s="3"/>
      <c r="N777" s="3"/>
      <c r="O777" s="3"/>
      <c r="P777" s="3"/>
      <c r="Q777" s="3"/>
      <c r="R777" s="3"/>
      <c r="S777" s="3"/>
      <c r="T777" s="3"/>
      <c r="U777" s="3"/>
      <c r="V777" s="3"/>
      <c r="W777" s="3"/>
    </row>
    <row r="778" spans="1:23" ht="14">
      <c r="A778" s="3"/>
      <c r="B778" s="3"/>
      <c r="C778" s="3"/>
      <c r="D778" s="3"/>
      <c r="E778" s="3"/>
      <c r="F778" s="3"/>
      <c r="G778" s="3"/>
      <c r="H778" s="3"/>
      <c r="I778" s="3"/>
      <c r="J778" s="3"/>
      <c r="K778" s="3"/>
      <c r="L778" s="3"/>
      <c r="M778" s="3"/>
      <c r="N778" s="3"/>
      <c r="O778" s="3"/>
      <c r="P778" s="3"/>
      <c r="Q778" s="3"/>
      <c r="R778" s="3"/>
      <c r="S778" s="3"/>
      <c r="T778" s="3"/>
      <c r="U778" s="3"/>
      <c r="V778" s="3"/>
      <c r="W778" s="3"/>
    </row>
    <row r="779" spans="1:23" ht="14">
      <c r="A779" s="3"/>
      <c r="B779" s="3"/>
      <c r="C779" s="3"/>
      <c r="D779" s="3"/>
      <c r="E779" s="3"/>
      <c r="F779" s="3"/>
      <c r="G779" s="3"/>
      <c r="H779" s="3"/>
      <c r="I779" s="3"/>
      <c r="J779" s="3"/>
      <c r="K779" s="3"/>
      <c r="L779" s="3"/>
      <c r="M779" s="3"/>
      <c r="N779" s="3"/>
      <c r="O779" s="3"/>
      <c r="P779" s="3"/>
      <c r="Q779" s="3"/>
      <c r="R779" s="3"/>
      <c r="S779" s="3"/>
      <c r="T779" s="3"/>
      <c r="U779" s="3"/>
      <c r="V779" s="3"/>
      <c r="W779" s="3"/>
    </row>
    <row r="780" spans="1:23" ht="14">
      <c r="A780" s="3"/>
      <c r="B780" s="3"/>
      <c r="C780" s="3"/>
      <c r="D780" s="3"/>
      <c r="E780" s="3"/>
      <c r="F780" s="3"/>
      <c r="G780" s="3"/>
      <c r="H780" s="3"/>
      <c r="I780" s="3"/>
      <c r="J780" s="3"/>
      <c r="K780" s="3"/>
      <c r="L780" s="3"/>
      <c r="M780" s="3"/>
      <c r="N780" s="3"/>
      <c r="O780" s="3"/>
      <c r="P780" s="3"/>
      <c r="Q780" s="3"/>
      <c r="R780" s="3"/>
      <c r="S780" s="3"/>
      <c r="T780" s="3"/>
      <c r="U780" s="3"/>
      <c r="V780" s="3"/>
      <c r="W780" s="3"/>
    </row>
    <row r="781" spans="1:23" ht="14">
      <c r="A781" s="3"/>
      <c r="B781" s="3"/>
      <c r="C781" s="3"/>
      <c r="D781" s="3"/>
      <c r="E781" s="3"/>
      <c r="F781" s="3"/>
      <c r="G781" s="3"/>
      <c r="H781" s="3"/>
      <c r="I781" s="3"/>
      <c r="J781" s="3"/>
      <c r="K781" s="3"/>
      <c r="L781" s="3"/>
      <c r="M781" s="3"/>
      <c r="N781" s="3"/>
      <c r="O781" s="3"/>
      <c r="P781" s="3"/>
      <c r="Q781" s="3"/>
      <c r="R781" s="3"/>
      <c r="S781" s="3"/>
      <c r="T781" s="3"/>
      <c r="U781" s="3"/>
      <c r="V781" s="3"/>
      <c r="W781" s="3"/>
    </row>
    <row r="782" spans="1:23" ht="14">
      <c r="A782" s="3"/>
      <c r="B782" s="3"/>
      <c r="C782" s="3"/>
      <c r="D782" s="3"/>
      <c r="E782" s="3"/>
      <c r="F782" s="3"/>
      <c r="G782" s="3"/>
      <c r="H782" s="3"/>
      <c r="I782" s="3"/>
      <c r="J782" s="3"/>
      <c r="K782" s="3"/>
      <c r="L782" s="3"/>
      <c r="M782" s="3"/>
      <c r="N782" s="3"/>
      <c r="O782" s="3"/>
      <c r="P782" s="3"/>
      <c r="Q782" s="3"/>
      <c r="R782" s="3"/>
      <c r="S782" s="3"/>
      <c r="T782" s="3"/>
      <c r="U782" s="3"/>
      <c r="V782" s="3"/>
      <c r="W782" s="3"/>
    </row>
    <row r="783" spans="1:23" ht="14">
      <c r="A783" s="3"/>
      <c r="B783" s="3"/>
      <c r="C783" s="3"/>
      <c r="D783" s="3"/>
      <c r="E783" s="3"/>
      <c r="F783" s="3"/>
      <c r="G783" s="3"/>
      <c r="H783" s="3"/>
      <c r="I783" s="3"/>
      <c r="J783" s="3"/>
      <c r="K783" s="3"/>
      <c r="L783" s="3"/>
      <c r="M783" s="3"/>
      <c r="N783" s="3"/>
      <c r="O783" s="3"/>
      <c r="P783" s="3"/>
      <c r="Q783" s="3"/>
      <c r="R783" s="3"/>
      <c r="S783" s="3"/>
      <c r="T783" s="3"/>
      <c r="U783" s="3"/>
      <c r="V783" s="3"/>
      <c r="W783" s="3"/>
    </row>
    <row r="784" spans="1:23" ht="14">
      <c r="A784" s="3"/>
      <c r="B784" s="3"/>
      <c r="C784" s="3"/>
      <c r="D784" s="3"/>
      <c r="E784" s="3"/>
      <c r="F784" s="3"/>
      <c r="G784" s="3"/>
      <c r="H784" s="3"/>
      <c r="I784" s="3"/>
      <c r="J784" s="3"/>
      <c r="K784" s="3"/>
      <c r="L784" s="3"/>
      <c r="M784" s="3"/>
      <c r="N784" s="3"/>
      <c r="O784" s="3"/>
      <c r="P784" s="3"/>
      <c r="Q784" s="3"/>
      <c r="R784" s="3"/>
      <c r="S784" s="3"/>
      <c r="T784" s="3"/>
      <c r="U784" s="3"/>
      <c r="V784" s="3"/>
      <c r="W784" s="3"/>
    </row>
    <row r="785" spans="1:23" ht="14">
      <c r="A785" s="3"/>
      <c r="B785" s="3"/>
      <c r="C785" s="3"/>
      <c r="D785" s="3"/>
      <c r="E785" s="3"/>
      <c r="F785" s="3"/>
      <c r="G785" s="3"/>
      <c r="H785" s="3"/>
      <c r="I785" s="3"/>
      <c r="J785" s="3"/>
      <c r="K785" s="3"/>
      <c r="L785" s="3"/>
      <c r="M785" s="3"/>
      <c r="N785" s="3"/>
      <c r="O785" s="3"/>
      <c r="P785" s="3"/>
      <c r="Q785" s="3"/>
      <c r="R785" s="3"/>
      <c r="S785" s="3"/>
      <c r="T785" s="3"/>
      <c r="U785" s="3"/>
      <c r="V785" s="3"/>
      <c r="W785" s="3"/>
    </row>
    <row r="786" spans="1:23" ht="14">
      <c r="A786" s="3"/>
      <c r="B786" s="3"/>
      <c r="C786" s="3"/>
      <c r="D786" s="3"/>
      <c r="E786" s="3"/>
      <c r="F786" s="3"/>
      <c r="G786" s="3"/>
      <c r="H786" s="3"/>
      <c r="I786" s="3"/>
      <c r="J786" s="3"/>
      <c r="K786" s="3"/>
      <c r="L786" s="3"/>
      <c r="M786" s="3"/>
      <c r="N786" s="3"/>
      <c r="O786" s="3"/>
      <c r="P786" s="3"/>
      <c r="Q786" s="3"/>
      <c r="R786" s="3"/>
      <c r="S786" s="3"/>
      <c r="T786" s="3"/>
      <c r="U786" s="3"/>
      <c r="V786" s="3"/>
      <c r="W786" s="3"/>
    </row>
    <row r="787" spans="1:23" ht="14">
      <c r="A787" s="3"/>
      <c r="B787" s="3"/>
      <c r="C787" s="3"/>
      <c r="D787" s="3"/>
      <c r="E787" s="3"/>
      <c r="F787" s="3"/>
      <c r="G787" s="3"/>
      <c r="H787" s="3"/>
      <c r="I787" s="3"/>
      <c r="J787" s="3"/>
      <c r="K787" s="3"/>
      <c r="L787" s="3"/>
      <c r="M787" s="3"/>
      <c r="N787" s="3"/>
      <c r="O787" s="3"/>
      <c r="P787" s="3"/>
      <c r="Q787" s="3"/>
      <c r="R787" s="3"/>
      <c r="S787" s="3"/>
      <c r="T787" s="3"/>
      <c r="U787" s="3"/>
      <c r="V787" s="3"/>
      <c r="W787" s="3"/>
    </row>
    <row r="788" spans="1:23" ht="14">
      <c r="A788" s="3"/>
      <c r="B788" s="3"/>
      <c r="C788" s="3"/>
      <c r="D788" s="3"/>
      <c r="E788" s="3"/>
      <c r="F788" s="3"/>
      <c r="G788" s="3"/>
      <c r="H788" s="3"/>
      <c r="I788" s="3"/>
      <c r="J788" s="3"/>
      <c r="K788" s="3"/>
      <c r="L788" s="3"/>
      <c r="M788" s="3"/>
      <c r="N788" s="3"/>
      <c r="O788" s="3"/>
      <c r="P788" s="3"/>
      <c r="Q788" s="3"/>
      <c r="R788" s="3"/>
      <c r="S788" s="3"/>
      <c r="T788" s="3"/>
      <c r="U788" s="3"/>
      <c r="V788" s="3"/>
      <c r="W788" s="3"/>
    </row>
    <row r="789" spans="1:23" ht="14">
      <c r="A789" s="3"/>
      <c r="B789" s="3"/>
      <c r="C789" s="3"/>
      <c r="D789" s="3"/>
      <c r="E789" s="3"/>
      <c r="F789" s="3"/>
      <c r="G789" s="3"/>
      <c r="H789" s="3"/>
      <c r="I789" s="3"/>
      <c r="J789" s="3"/>
      <c r="K789" s="3"/>
      <c r="L789" s="3"/>
      <c r="M789" s="3"/>
      <c r="N789" s="3"/>
      <c r="O789" s="3"/>
      <c r="P789" s="3"/>
      <c r="Q789" s="3"/>
      <c r="R789" s="3"/>
      <c r="S789" s="3"/>
      <c r="T789" s="3"/>
      <c r="U789" s="3"/>
      <c r="V789" s="3"/>
      <c r="W789" s="3"/>
    </row>
    <row r="790" spans="1:23" ht="14">
      <c r="A790" s="3"/>
      <c r="B790" s="3"/>
      <c r="C790" s="3"/>
      <c r="D790" s="3"/>
      <c r="E790" s="3"/>
      <c r="F790" s="3"/>
      <c r="G790" s="3"/>
      <c r="H790" s="3"/>
      <c r="I790" s="3"/>
      <c r="J790" s="3"/>
      <c r="K790" s="3"/>
      <c r="L790" s="3"/>
      <c r="M790" s="3"/>
      <c r="N790" s="3"/>
      <c r="O790" s="3"/>
      <c r="P790" s="3"/>
      <c r="Q790" s="3"/>
      <c r="R790" s="3"/>
      <c r="S790" s="3"/>
      <c r="T790" s="3"/>
      <c r="U790" s="3"/>
      <c r="V790" s="3"/>
      <c r="W790" s="3"/>
    </row>
    <row r="791" spans="1:23" ht="14">
      <c r="A791" s="3"/>
      <c r="B791" s="3"/>
      <c r="C791" s="3"/>
      <c r="D791" s="3"/>
      <c r="E791" s="3"/>
      <c r="F791" s="3"/>
      <c r="G791" s="3"/>
      <c r="H791" s="3"/>
      <c r="I791" s="3"/>
      <c r="J791" s="3"/>
      <c r="K791" s="3"/>
      <c r="L791" s="3"/>
      <c r="M791" s="3"/>
      <c r="N791" s="3"/>
      <c r="O791" s="3"/>
      <c r="P791" s="3"/>
      <c r="Q791" s="3"/>
      <c r="R791" s="3"/>
      <c r="S791" s="3"/>
      <c r="T791" s="3"/>
      <c r="U791" s="3"/>
      <c r="V791" s="3"/>
      <c r="W791" s="3"/>
    </row>
    <row r="792" spans="1:23" ht="14">
      <c r="A792" s="3"/>
      <c r="B792" s="3"/>
      <c r="C792" s="3"/>
      <c r="D792" s="3"/>
      <c r="E792" s="3"/>
      <c r="F792" s="3"/>
      <c r="G792" s="3"/>
      <c r="H792" s="3"/>
      <c r="I792" s="3"/>
      <c r="J792" s="3"/>
      <c r="K792" s="3"/>
      <c r="L792" s="3"/>
      <c r="M792" s="3"/>
      <c r="N792" s="3"/>
      <c r="O792" s="3"/>
      <c r="P792" s="3"/>
      <c r="Q792" s="3"/>
      <c r="R792" s="3"/>
      <c r="S792" s="3"/>
      <c r="T792" s="3"/>
      <c r="U792" s="3"/>
      <c r="V792" s="3"/>
      <c r="W792" s="3"/>
    </row>
    <row r="793" spans="1:23" ht="14">
      <c r="A793" s="3"/>
      <c r="B793" s="3"/>
      <c r="C793" s="3"/>
      <c r="D793" s="3"/>
      <c r="E793" s="3"/>
      <c r="F793" s="3"/>
      <c r="G793" s="3"/>
      <c r="H793" s="3"/>
      <c r="I793" s="3"/>
      <c r="J793" s="3"/>
      <c r="K793" s="3"/>
      <c r="L793" s="3"/>
      <c r="M793" s="3"/>
      <c r="N793" s="3"/>
      <c r="O793" s="3"/>
      <c r="P793" s="3"/>
      <c r="Q793" s="3"/>
      <c r="R793" s="3"/>
      <c r="S793" s="3"/>
      <c r="T793" s="3"/>
      <c r="U793" s="3"/>
      <c r="V793" s="3"/>
      <c r="W793" s="3"/>
    </row>
    <row r="794" spans="1:23" ht="14">
      <c r="A794" s="3"/>
      <c r="B794" s="3"/>
      <c r="C794" s="3"/>
      <c r="D794" s="3"/>
      <c r="E794" s="3"/>
      <c r="F794" s="3"/>
      <c r="G794" s="3"/>
      <c r="H794" s="3"/>
      <c r="I794" s="3"/>
      <c r="J794" s="3"/>
      <c r="K794" s="3"/>
      <c r="L794" s="3"/>
      <c r="M794" s="3"/>
      <c r="N794" s="3"/>
      <c r="O794" s="3"/>
      <c r="P794" s="3"/>
      <c r="Q794" s="3"/>
      <c r="R794" s="3"/>
      <c r="S794" s="3"/>
      <c r="T794" s="3"/>
      <c r="U794" s="3"/>
      <c r="V794" s="3"/>
      <c r="W794" s="3"/>
    </row>
    <row r="795" spans="1:23" ht="14">
      <c r="A795" s="3"/>
      <c r="B795" s="3"/>
      <c r="C795" s="3"/>
      <c r="D795" s="3"/>
      <c r="E795" s="3"/>
      <c r="F795" s="3"/>
      <c r="G795" s="3"/>
      <c r="H795" s="3"/>
      <c r="I795" s="3"/>
      <c r="J795" s="3"/>
      <c r="K795" s="3"/>
      <c r="L795" s="3"/>
      <c r="M795" s="3"/>
      <c r="N795" s="3"/>
      <c r="O795" s="3"/>
      <c r="P795" s="3"/>
      <c r="Q795" s="3"/>
      <c r="R795" s="3"/>
      <c r="S795" s="3"/>
      <c r="T795" s="3"/>
      <c r="U795" s="3"/>
      <c r="V795" s="3"/>
      <c r="W795" s="3"/>
    </row>
    <row r="796" spans="1:23" ht="14">
      <c r="A796" s="3"/>
      <c r="B796" s="3"/>
      <c r="C796" s="3"/>
      <c r="D796" s="3"/>
      <c r="E796" s="3"/>
      <c r="F796" s="3"/>
      <c r="G796" s="3"/>
      <c r="H796" s="3"/>
      <c r="I796" s="3"/>
      <c r="J796" s="3"/>
      <c r="K796" s="3"/>
      <c r="L796" s="3"/>
      <c r="M796" s="3"/>
      <c r="N796" s="3"/>
      <c r="O796" s="3"/>
      <c r="P796" s="3"/>
      <c r="Q796" s="3"/>
      <c r="R796" s="3"/>
      <c r="S796" s="3"/>
      <c r="T796" s="3"/>
      <c r="U796" s="3"/>
      <c r="V796" s="3"/>
      <c r="W796" s="3"/>
    </row>
    <row r="797" spans="1:23" ht="14">
      <c r="A797" s="3"/>
      <c r="B797" s="3"/>
      <c r="C797" s="3"/>
      <c r="D797" s="3"/>
      <c r="E797" s="3"/>
      <c r="F797" s="3"/>
      <c r="G797" s="3"/>
      <c r="H797" s="3"/>
      <c r="I797" s="3"/>
      <c r="J797" s="3"/>
      <c r="K797" s="3"/>
      <c r="L797" s="3"/>
      <c r="M797" s="3"/>
      <c r="N797" s="3"/>
      <c r="O797" s="3"/>
      <c r="P797" s="3"/>
      <c r="Q797" s="3"/>
      <c r="R797" s="3"/>
      <c r="S797" s="3"/>
      <c r="T797" s="3"/>
      <c r="U797" s="3"/>
      <c r="V797" s="3"/>
      <c r="W797" s="3"/>
    </row>
    <row r="798" spans="1:23" ht="14">
      <c r="A798" s="3"/>
      <c r="B798" s="3"/>
      <c r="C798" s="3"/>
      <c r="D798" s="3"/>
      <c r="E798" s="3"/>
      <c r="F798" s="3"/>
      <c r="G798" s="3"/>
      <c r="H798" s="3"/>
      <c r="I798" s="3"/>
      <c r="J798" s="3"/>
      <c r="K798" s="3"/>
      <c r="L798" s="3"/>
      <c r="M798" s="3"/>
      <c r="N798" s="3"/>
      <c r="O798" s="3"/>
      <c r="P798" s="3"/>
      <c r="Q798" s="3"/>
      <c r="R798" s="3"/>
      <c r="S798" s="3"/>
      <c r="T798" s="3"/>
      <c r="U798" s="3"/>
      <c r="V798" s="3"/>
      <c r="W798" s="3"/>
    </row>
    <row r="799" spans="1:23" ht="14">
      <c r="A799" s="3"/>
      <c r="B799" s="3"/>
      <c r="C799" s="3"/>
      <c r="D799" s="3"/>
      <c r="E799" s="3"/>
      <c r="F799" s="3"/>
      <c r="G799" s="3"/>
      <c r="H799" s="3"/>
      <c r="I799" s="3"/>
      <c r="J799" s="3"/>
      <c r="K799" s="3"/>
      <c r="L799" s="3"/>
      <c r="M799" s="3"/>
      <c r="N799" s="3"/>
      <c r="O799" s="3"/>
      <c r="P799" s="3"/>
      <c r="Q799" s="3"/>
      <c r="R799" s="3"/>
      <c r="S799" s="3"/>
      <c r="T799" s="3"/>
      <c r="U799" s="3"/>
      <c r="V799" s="3"/>
      <c r="W799" s="3"/>
    </row>
    <row r="800" spans="1:23" ht="14">
      <c r="A800" s="3"/>
      <c r="B800" s="3"/>
      <c r="C800" s="3"/>
      <c r="D800" s="3"/>
      <c r="E800" s="3"/>
      <c r="F800" s="3"/>
      <c r="G800" s="3"/>
      <c r="H800" s="3"/>
      <c r="I800" s="3"/>
      <c r="J800" s="3"/>
      <c r="K800" s="3"/>
      <c r="L800" s="3"/>
      <c r="M800" s="3"/>
      <c r="N800" s="3"/>
      <c r="O800" s="3"/>
      <c r="P800" s="3"/>
      <c r="Q800" s="3"/>
      <c r="R800" s="3"/>
      <c r="S800" s="3"/>
      <c r="T800" s="3"/>
      <c r="U800" s="3"/>
      <c r="V800" s="3"/>
      <c r="W800" s="3"/>
    </row>
    <row r="801" spans="1:23" ht="14">
      <c r="A801" s="3"/>
      <c r="B801" s="3"/>
      <c r="C801" s="3"/>
      <c r="D801" s="3"/>
      <c r="E801" s="3"/>
      <c r="F801" s="3"/>
      <c r="G801" s="3"/>
      <c r="H801" s="3"/>
      <c r="I801" s="3"/>
      <c r="J801" s="3"/>
      <c r="K801" s="3"/>
      <c r="L801" s="3"/>
      <c r="M801" s="3"/>
      <c r="N801" s="3"/>
      <c r="O801" s="3"/>
      <c r="P801" s="3"/>
      <c r="Q801" s="3"/>
      <c r="R801" s="3"/>
      <c r="S801" s="3"/>
      <c r="T801" s="3"/>
      <c r="U801" s="3"/>
      <c r="V801" s="3"/>
      <c r="W801" s="3"/>
    </row>
    <row r="802" spans="1:23" ht="14">
      <c r="A802" s="3"/>
      <c r="B802" s="3"/>
      <c r="C802" s="3"/>
      <c r="D802" s="3"/>
      <c r="E802" s="3"/>
      <c r="F802" s="3"/>
      <c r="G802" s="3"/>
      <c r="H802" s="3"/>
      <c r="I802" s="3"/>
      <c r="J802" s="3"/>
      <c r="K802" s="3"/>
      <c r="L802" s="3"/>
      <c r="M802" s="3"/>
      <c r="N802" s="3"/>
      <c r="O802" s="3"/>
      <c r="P802" s="3"/>
      <c r="Q802" s="3"/>
      <c r="R802" s="3"/>
      <c r="S802" s="3"/>
      <c r="T802" s="3"/>
      <c r="U802" s="3"/>
      <c r="V802" s="3"/>
      <c r="W802" s="3"/>
    </row>
    <row r="803" spans="1:23" ht="14">
      <c r="A803" s="3"/>
      <c r="B803" s="3"/>
      <c r="C803" s="3"/>
      <c r="D803" s="3"/>
      <c r="E803" s="3"/>
      <c r="F803" s="3"/>
      <c r="G803" s="3"/>
      <c r="H803" s="3"/>
      <c r="I803" s="3"/>
      <c r="J803" s="3"/>
      <c r="K803" s="3"/>
      <c r="L803" s="3"/>
      <c r="M803" s="3"/>
      <c r="N803" s="3"/>
      <c r="O803" s="3"/>
      <c r="P803" s="3"/>
      <c r="Q803" s="3"/>
      <c r="R803" s="3"/>
      <c r="S803" s="3"/>
      <c r="T803" s="3"/>
      <c r="U803" s="3"/>
      <c r="V803" s="3"/>
      <c r="W803" s="3"/>
    </row>
    <row r="804" spans="1:23" ht="14">
      <c r="A804" s="3"/>
      <c r="B804" s="3"/>
      <c r="C804" s="3"/>
      <c r="D804" s="3"/>
      <c r="E804" s="3"/>
      <c r="F804" s="3"/>
      <c r="G804" s="3"/>
      <c r="H804" s="3"/>
      <c r="I804" s="3"/>
      <c r="J804" s="3"/>
      <c r="K804" s="3"/>
      <c r="L804" s="3"/>
      <c r="M804" s="3"/>
      <c r="N804" s="3"/>
      <c r="O804" s="3"/>
      <c r="P804" s="3"/>
      <c r="Q804" s="3"/>
      <c r="R804" s="3"/>
      <c r="S804" s="3"/>
      <c r="T804" s="3"/>
      <c r="U804" s="3"/>
      <c r="V804" s="3"/>
      <c r="W804" s="3"/>
    </row>
    <row r="805" spans="1:23" ht="14">
      <c r="A805" s="3"/>
      <c r="B805" s="3"/>
      <c r="C805" s="3"/>
      <c r="D805" s="3"/>
      <c r="E805" s="3"/>
      <c r="F805" s="3"/>
      <c r="G805" s="3"/>
      <c r="H805" s="3"/>
      <c r="I805" s="3"/>
      <c r="J805" s="3"/>
      <c r="K805" s="3"/>
      <c r="L805" s="3"/>
      <c r="M805" s="3"/>
      <c r="N805" s="3"/>
      <c r="O805" s="3"/>
      <c r="P805" s="3"/>
      <c r="Q805" s="3"/>
      <c r="R805" s="3"/>
      <c r="S805" s="3"/>
      <c r="T805" s="3"/>
      <c r="U805" s="3"/>
      <c r="V805" s="3"/>
      <c r="W805" s="3"/>
    </row>
    <row r="806" spans="1:23" ht="14">
      <c r="A806" s="3"/>
      <c r="B806" s="3"/>
      <c r="C806" s="3"/>
      <c r="D806" s="3"/>
      <c r="E806" s="3"/>
      <c r="F806" s="3"/>
      <c r="G806" s="3"/>
      <c r="H806" s="3"/>
      <c r="I806" s="3"/>
      <c r="J806" s="3"/>
      <c r="K806" s="3"/>
      <c r="L806" s="3"/>
      <c r="M806" s="3"/>
      <c r="N806" s="3"/>
      <c r="O806" s="3"/>
      <c r="P806" s="3"/>
      <c r="Q806" s="3"/>
      <c r="R806" s="3"/>
      <c r="S806" s="3"/>
      <c r="T806" s="3"/>
      <c r="U806" s="3"/>
      <c r="V806" s="3"/>
      <c r="W806" s="3"/>
    </row>
    <row r="807" spans="1:23" ht="14">
      <c r="A807" s="3"/>
      <c r="B807" s="3"/>
      <c r="C807" s="3"/>
      <c r="D807" s="3"/>
      <c r="E807" s="3"/>
      <c r="F807" s="3"/>
      <c r="G807" s="3"/>
      <c r="H807" s="3"/>
      <c r="I807" s="3"/>
      <c r="J807" s="3"/>
      <c r="K807" s="3"/>
      <c r="L807" s="3"/>
      <c r="M807" s="3"/>
      <c r="N807" s="3"/>
      <c r="O807" s="3"/>
      <c r="P807" s="3"/>
      <c r="Q807" s="3"/>
      <c r="R807" s="3"/>
      <c r="S807" s="3"/>
      <c r="T807" s="3"/>
      <c r="U807" s="3"/>
      <c r="V807" s="3"/>
      <c r="W807" s="3"/>
    </row>
    <row r="808" spans="1:23" ht="14">
      <c r="A808" s="3"/>
      <c r="B808" s="3"/>
      <c r="C808" s="3"/>
      <c r="D808" s="3"/>
      <c r="E808" s="3"/>
      <c r="F808" s="3"/>
      <c r="G808" s="3"/>
      <c r="H808" s="3"/>
      <c r="I808" s="3"/>
      <c r="J808" s="3"/>
      <c r="K808" s="3"/>
      <c r="L808" s="3"/>
      <c r="M808" s="3"/>
      <c r="N808" s="3"/>
      <c r="O808" s="3"/>
      <c r="P808" s="3"/>
      <c r="Q808" s="3"/>
      <c r="R808" s="3"/>
      <c r="S808" s="3"/>
      <c r="T808" s="3"/>
      <c r="U808" s="3"/>
      <c r="V808" s="3"/>
      <c r="W808" s="3"/>
    </row>
    <row r="809" spans="1:23" ht="14">
      <c r="A809" s="3"/>
      <c r="B809" s="3"/>
      <c r="C809" s="3"/>
      <c r="D809" s="3"/>
      <c r="E809" s="3"/>
      <c r="F809" s="3"/>
      <c r="G809" s="3"/>
      <c r="H809" s="3"/>
      <c r="I809" s="3"/>
      <c r="J809" s="3"/>
      <c r="K809" s="3"/>
      <c r="L809" s="3"/>
      <c r="M809" s="3"/>
      <c r="N809" s="3"/>
      <c r="O809" s="3"/>
      <c r="P809" s="3"/>
      <c r="Q809" s="3"/>
      <c r="R809" s="3"/>
      <c r="S809" s="3"/>
      <c r="T809" s="3"/>
      <c r="U809" s="3"/>
      <c r="V809" s="3"/>
      <c r="W809" s="3"/>
    </row>
    <row r="810" spans="1:23" ht="14">
      <c r="A810" s="3"/>
      <c r="B810" s="3"/>
      <c r="C810" s="3"/>
      <c r="D810" s="3"/>
      <c r="E810" s="3"/>
      <c r="F810" s="3"/>
      <c r="G810" s="3"/>
      <c r="H810" s="3"/>
      <c r="I810" s="3"/>
      <c r="J810" s="3"/>
      <c r="K810" s="3"/>
      <c r="L810" s="3"/>
      <c r="M810" s="3"/>
      <c r="N810" s="3"/>
      <c r="O810" s="3"/>
      <c r="P810" s="3"/>
      <c r="Q810" s="3"/>
      <c r="R810" s="3"/>
      <c r="S810" s="3"/>
      <c r="T810" s="3"/>
      <c r="U810" s="3"/>
      <c r="V810" s="3"/>
      <c r="W810" s="3"/>
    </row>
    <row r="811" spans="1:23" ht="14">
      <c r="A811" s="3"/>
      <c r="B811" s="3"/>
      <c r="C811" s="3"/>
      <c r="D811" s="3"/>
      <c r="E811" s="3"/>
      <c r="F811" s="3"/>
      <c r="G811" s="3"/>
      <c r="H811" s="3"/>
      <c r="I811" s="3"/>
      <c r="J811" s="3"/>
      <c r="K811" s="3"/>
      <c r="L811" s="3"/>
      <c r="M811" s="3"/>
      <c r="N811" s="3"/>
      <c r="O811" s="3"/>
      <c r="P811" s="3"/>
      <c r="Q811" s="3"/>
      <c r="R811" s="3"/>
      <c r="S811" s="3"/>
      <c r="T811" s="3"/>
      <c r="U811" s="3"/>
      <c r="V811" s="3"/>
      <c r="W811" s="3"/>
    </row>
    <row r="812" spans="1:23" ht="14">
      <c r="A812" s="3"/>
      <c r="B812" s="3"/>
      <c r="C812" s="3"/>
      <c r="D812" s="3"/>
      <c r="E812" s="3"/>
      <c r="F812" s="3"/>
      <c r="G812" s="3"/>
      <c r="H812" s="3"/>
      <c r="I812" s="3"/>
      <c r="J812" s="3"/>
      <c r="K812" s="3"/>
      <c r="L812" s="3"/>
      <c r="M812" s="3"/>
      <c r="N812" s="3"/>
      <c r="O812" s="3"/>
      <c r="P812" s="3"/>
      <c r="Q812" s="3"/>
      <c r="R812" s="3"/>
      <c r="S812" s="3"/>
      <c r="T812" s="3"/>
      <c r="U812" s="3"/>
      <c r="V812" s="3"/>
      <c r="W812" s="3"/>
    </row>
    <row r="813" spans="1:23" ht="14">
      <c r="A813" s="3"/>
      <c r="B813" s="3"/>
      <c r="C813" s="3"/>
      <c r="D813" s="3"/>
      <c r="E813" s="3"/>
      <c r="F813" s="3"/>
      <c r="G813" s="3"/>
      <c r="H813" s="3"/>
      <c r="I813" s="3"/>
      <c r="J813" s="3"/>
      <c r="K813" s="3"/>
      <c r="L813" s="3"/>
      <c r="M813" s="3"/>
      <c r="N813" s="3"/>
      <c r="O813" s="3"/>
      <c r="P813" s="3"/>
      <c r="Q813" s="3"/>
      <c r="R813" s="3"/>
      <c r="S813" s="3"/>
      <c r="T813" s="3"/>
      <c r="U813" s="3"/>
      <c r="V813" s="3"/>
      <c r="W813" s="3"/>
    </row>
    <row r="814" spans="1:23" ht="14">
      <c r="A814" s="3"/>
      <c r="B814" s="3"/>
      <c r="C814" s="3"/>
      <c r="D814" s="3"/>
      <c r="E814" s="3"/>
      <c r="F814" s="3"/>
      <c r="G814" s="3"/>
      <c r="H814" s="3"/>
      <c r="I814" s="3"/>
      <c r="J814" s="3"/>
      <c r="K814" s="3"/>
      <c r="L814" s="3"/>
      <c r="M814" s="3"/>
      <c r="N814" s="3"/>
      <c r="O814" s="3"/>
      <c r="P814" s="3"/>
      <c r="Q814" s="3"/>
      <c r="R814" s="3"/>
      <c r="S814" s="3"/>
      <c r="T814" s="3"/>
      <c r="U814" s="3"/>
      <c r="V814" s="3"/>
      <c r="W814" s="3"/>
    </row>
    <row r="815" spans="1:23" ht="14">
      <c r="A815" s="3"/>
      <c r="B815" s="3"/>
      <c r="C815" s="3"/>
      <c r="D815" s="3"/>
      <c r="E815" s="3"/>
      <c r="F815" s="3"/>
      <c r="G815" s="3"/>
      <c r="H815" s="3"/>
      <c r="I815" s="3"/>
      <c r="J815" s="3"/>
      <c r="K815" s="3"/>
      <c r="L815" s="3"/>
      <c r="M815" s="3"/>
      <c r="N815" s="3"/>
      <c r="O815" s="3"/>
      <c r="P815" s="3"/>
      <c r="Q815" s="3"/>
      <c r="R815" s="3"/>
      <c r="S815" s="3"/>
      <c r="T815" s="3"/>
      <c r="U815" s="3"/>
      <c r="V815" s="3"/>
      <c r="W815" s="3"/>
    </row>
    <row r="816" spans="1:23" ht="14">
      <c r="A816" s="3"/>
      <c r="B816" s="3"/>
      <c r="C816" s="3"/>
      <c r="D816" s="3"/>
      <c r="E816" s="3"/>
      <c r="F816" s="3"/>
      <c r="G816" s="3"/>
      <c r="H816" s="3"/>
      <c r="I816" s="3"/>
      <c r="J816" s="3"/>
      <c r="K816" s="3"/>
      <c r="L816" s="3"/>
      <c r="M816" s="3"/>
      <c r="N816" s="3"/>
      <c r="O816" s="3"/>
      <c r="P816" s="3"/>
      <c r="Q816" s="3"/>
      <c r="R816" s="3"/>
      <c r="S816" s="3"/>
      <c r="T816" s="3"/>
      <c r="U816" s="3"/>
      <c r="V816" s="3"/>
      <c r="W816" s="3"/>
    </row>
    <row r="817" spans="1:23" ht="14">
      <c r="A817" s="3"/>
      <c r="B817" s="3"/>
      <c r="C817" s="3"/>
      <c r="D817" s="3"/>
      <c r="E817" s="3"/>
      <c r="F817" s="3"/>
      <c r="G817" s="3"/>
      <c r="H817" s="3"/>
      <c r="I817" s="3"/>
      <c r="J817" s="3"/>
      <c r="K817" s="3"/>
      <c r="L817" s="3"/>
      <c r="M817" s="3"/>
      <c r="N817" s="3"/>
      <c r="O817" s="3"/>
      <c r="P817" s="3"/>
      <c r="Q817" s="3"/>
      <c r="R817" s="3"/>
      <c r="S817" s="3"/>
      <c r="T817" s="3"/>
      <c r="U817" s="3"/>
      <c r="V817" s="3"/>
      <c r="W817" s="3"/>
    </row>
    <row r="818" spans="1:23" ht="14">
      <c r="A818" s="3"/>
      <c r="B818" s="3"/>
      <c r="C818" s="3"/>
      <c r="D818" s="3"/>
      <c r="E818" s="3"/>
      <c r="F818" s="3"/>
      <c r="G818" s="3"/>
      <c r="H818" s="3"/>
      <c r="I818" s="3"/>
      <c r="J818" s="3"/>
      <c r="K818" s="3"/>
      <c r="L818" s="3"/>
      <c r="M818" s="3"/>
      <c r="N818" s="3"/>
      <c r="O818" s="3"/>
      <c r="P818" s="3"/>
      <c r="Q818" s="3"/>
      <c r="R818" s="3"/>
      <c r="S818" s="3"/>
      <c r="T818" s="3"/>
      <c r="U818" s="3"/>
      <c r="V818" s="3"/>
      <c r="W818" s="3"/>
    </row>
    <row r="819" spans="1:23" ht="14">
      <c r="A819" s="3"/>
      <c r="B819" s="3"/>
      <c r="C819" s="3"/>
      <c r="D819" s="3"/>
      <c r="E819" s="3"/>
      <c r="F819" s="3"/>
      <c r="G819" s="3"/>
      <c r="H819" s="3"/>
      <c r="I819" s="3"/>
      <c r="J819" s="3"/>
      <c r="K819" s="3"/>
      <c r="L819" s="3"/>
      <c r="M819" s="3"/>
      <c r="N819" s="3"/>
      <c r="O819" s="3"/>
      <c r="P819" s="3"/>
      <c r="Q819" s="3"/>
      <c r="R819" s="3"/>
      <c r="S819" s="3"/>
      <c r="T819" s="3"/>
      <c r="U819" s="3"/>
      <c r="V819" s="3"/>
      <c r="W819" s="3"/>
    </row>
    <row r="820" spans="1:23" ht="14">
      <c r="A820" s="3"/>
      <c r="B820" s="3"/>
      <c r="C820" s="3"/>
      <c r="D820" s="3"/>
      <c r="E820" s="3"/>
      <c r="F820" s="3"/>
      <c r="G820" s="3"/>
      <c r="H820" s="3"/>
      <c r="I820" s="3"/>
      <c r="J820" s="3"/>
      <c r="K820" s="3"/>
      <c r="L820" s="3"/>
      <c r="M820" s="3"/>
      <c r="N820" s="3"/>
      <c r="O820" s="3"/>
      <c r="P820" s="3"/>
      <c r="Q820" s="3"/>
      <c r="R820" s="3"/>
      <c r="S820" s="3"/>
      <c r="T820" s="3"/>
      <c r="U820" s="3"/>
      <c r="V820" s="3"/>
      <c r="W820" s="3"/>
    </row>
    <row r="821" spans="1:23" ht="14">
      <c r="A821" s="3"/>
      <c r="B821" s="3"/>
      <c r="C821" s="3"/>
      <c r="D821" s="3"/>
      <c r="E821" s="3"/>
      <c r="F821" s="3"/>
      <c r="G821" s="3"/>
      <c r="H821" s="3"/>
      <c r="I821" s="3"/>
      <c r="J821" s="3"/>
      <c r="K821" s="3"/>
      <c r="L821" s="3"/>
      <c r="M821" s="3"/>
      <c r="N821" s="3"/>
      <c r="O821" s="3"/>
      <c r="P821" s="3"/>
      <c r="Q821" s="3"/>
      <c r="R821" s="3"/>
      <c r="S821" s="3"/>
      <c r="T821" s="3"/>
      <c r="U821" s="3"/>
      <c r="V821" s="3"/>
      <c r="W821" s="3"/>
    </row>
    <row r="822" spans="1:23" ht="14">
      <c r="A822" s="3"/>
      <c r="B822" s="3"/>
      <c r="C822" s="3"/>
      <c r="D822" s="3"/>
      <c r="E822" s="3"/>
      <c r="F822" s="3"/>
      <c r="G822" s="3"/>
      <c r="H822" s="3"/>
      <c r="I822" s="3"/>
      <c r="J822" s="3"/>
      <c r="K822" s="3"/>
      <c r="L822" s="3"/>
      <c r="M822" s="3"/>
      <c r="N822" s="3"/>
      <c r="O822" s="3"/>
      <c r="P822" s="3"/>
      <c r="Q822" s="3"/>
      <c r="R822" s="3"/>
      <c r="S822" s="3"/>
      <c r="T822" s="3"/>
      <c r="U822" s="3"/>
      <c r="V822" s="3"/>
      <c r="W822" s="3"/>
    </row>
    <row r="823" spans="1:23" ht="14">
      <c r="A823" s="3"/>
      <c r="B823" s="3"/>
      <c r="C823" s="3"/>
      <c r="D823" s="3"/>
      <c r="E823" s="3"/>
      <c r="F823" s="3"/>
      <c r="G823" s="3"/>
      <c r="H823" s="3"/>
      <c r="I823" s="3"/>
      <c r="J823" s="3"/>
      <c r="K823" s="3"/>
      <c r="L823" s="3"/>
      <c r="M823" s="3"/>
      <c r="N823" s="3"/>
      <c r="O823" s="3"/>
      <c r="P823" s="3"/>
      <c r="Q823" s="3"/>
      <c r="R823" s="3"/>
      <c r="S823" s="3"/>
      <c r="T823" s="3"/>
      <c r="U823" s="3"/>
      <c r="V823" s="3"/>
      <c r="W823" s="3"/>
    </row>
    <row r="824" spans="1:23" ht="14">
      <c r="A824" s="3"/>
      <c r="B824" s="3"/>
      <c r="C824" s="3"/>
      <c r="D824" s="3"/>
      <c r="E824" s="3"/>
      <c r="F824" s="3"/>
      <c r="G824" s="3"/>
      <c r="H824" s="3"/>
      <c r="I824" s="3"/>
      <c r="J824" s="3"/>
      <c r="K824" s="3"/>
      <c r="L824" s="3"/>
      <c r="M824" s="3"/>
      <c r="N824" s="3"/>
      <c r="O824" s="3"/>
      <c r="P824" s="3"/>
      <c r="Q824" s="3"/>
      <c r="R824" s="3"/>
      <c r="S824" s="3"/>
      <c r="T824" s="3"/>
      <c r="U824" s="3"/>
      <c r="V824" s="3"/>
      <c r="W824" s="3"/>
    </row>
    <row r="825" spans="1:23" ht="14">
      <c r="A825" s="3"/>
      <c r="B825" s="3"/>
      <c r="C825" s="3"/>
      <c r="D825" s="3"/>
      <c r="E825" s="3"/>
      <c r="F825" s="3"/>
      <c r="G825" s="3"/>
      <c r="H825" s="3"/>
      <c r="I825" s="3"/>
      <c r="J825" s="3"/>
      <c r="K825" s="3"/>
      <c r="L825" s="3"/>
      <c r="M825" s="3"/>
      <c r="N825" s="3"/>
      <c r="O825" s="3"/>
      <c r="P825" s="3"/>
      <c r="Q825" s="3"/>
      <c r="R825" s="3"/>
      <c r="S825" s="3"/>
      <c r="T825" s="3"/>
      <c r="U825" s="3"/>
      <c r="V825" s="3"/>
      <c r="W825" s="3"/>
    </row>
    <row r="826" spans="1:23" ht="14">
      <c r="A826" s="3"/>
      <c r="B826" s="3"/>
      <c r="C826" s="3"/>
      <c r="D826" s="3"/>
      <c r="E826" s="3"/>
      <c r="F826" s="3"/>
      <c r="G826" s="3"/>
      <c r="H826" s="3"/>
      <c r="I826" s="3"/>
      <c r="J826" s="3"/>
      <c r="K826" s="3"/>
      <c r="L826" s="3"/>
      <c r="M826" s="3"/>
      <c r="N826" s="3"/>
      <c r="O826" s="3"/>
      <c r="P826" s="3"/>
      <c r="Q826" s="3"/>
      <c r="R826" s="3"/>
      <c r="S826" s="3"/>
      <c r="T826" s="3"/>
      <c r="U826" s="3"/>
      <c r="V826" s="3"/>
      <c r="W826" s="3"/>
    </row>
    <row r="827" spans="1:23" ht="14">
      <c r="A827" s="3"/>
      <c r="B827" s="3"/>
      <c r="C827" s="3"/>
      <c r="D827" s="3"/>
      <c r="E827" s="3"/>
      <c r="F827" s="3"/>
      <c r="G827" s="3"/>
      <c r="H827" s="3"/>
      <c r="I827" s="3"/>
      <c r="J827" s="3"/>
      <c r="K827" s="3"/>
      <c r="L827" s="3"/>
      <c r="M827" s="3"/>
      <c r="N827" s="3"/>
      <c r="O827" s="3"/>
      <c r="P827" s="3"/>
      <c r="Q827" s="3"/>
      <c r="R827" s="3"/>
      <c r="S827" s="3"/>
      <c r="T827" s="3"/>
      <c r="U827" s="3"/>
      <c r="V827" s="3"/>
      <c r="W827" s="3"/>
    </row>
    <row r="828" spans="1:23" ht="14">
      <c r="A828" s="3"/>
      <c r="B828" s="3"/>
      <c r="C828" s="3"/>
      <c r="D828" s="3"/>
      <c r="E828" s="3"/>
      <c r="F828" s="3"/>
      <c r="G828" s="3"/>
      <c r="H828" s="3"/>
      <c r="I828" s="3"/>
      <c r="J828" s="3"/>
      <c r="K828" s="3"/>
      <c r="L828" s="3"/>
      <c r="M828" s="3"/>
      <c r="N828" s="3"/>
      <c r="O828" s="3"/>
      <c r="P828" s="3"/>
      <c r="Q828" s="3"/>
      <c r="R828" s="3"/>
      <c r="S828" s="3"/>
      <c r="T828" s="3"/>
      <c r="U828" s="3"/>
      <c r="V828" s="3"/>
      <c r="W828" s="3"/>
    </row>
    <row r="829" spans="1:23" ht="14">
      <c r="A829" s="3"/>
      <c r="B829" s="3"/>
      <c r="C829" s="3"/>
      <c r="D829" s="3"/>
      <c r="E829" s="3"/>
      <c r="F829" s="3"/>
      <c r="G829" s="3"/>
      <c r="H829" s="3"/>
      <c r="I829" s="3"/>
      <c r="J829" s="3"/>
      <c r="K829" s="3"/>
      <c r="L829" s="3"/>
      <c r="M829" s="3"/>
      <c r="N829" s="3"/>
      <c r="O829" s="3"/>
      <c r="P829" s="3"/>
      <c r="Q829" s="3"/>
      <c r="R829" s="3"/>
      <c r="S829" s="3"/>
      <c r="T829" s="3"/>
      <c r="U829" s="3"/>
      <c r="V829" s="3"/>
      <c r="W829" s="3"/>
    </row>
    <row r="830" spans="1:23" ht="14">
      <c r="A830" s="3"/>
      <c r="B830" s="3"/>
      <c r="C830" s="3"/>
      <c r="D830" s="3"/>
      <c r="E830" s="3"/>
      <c r="F830" s="3"/>
      <c r="G830" s="3"/>
      <c r="H830" s="3"/>
      <c r="I830" s="3"/>
      <c r="J830" s="3"/>
      <c r="K830" s="3"/>
      <c r="L830" s="3"/>
      <c r="M830" s="3"/>
      <c r="N830" s="3"/>
      <c r="O830" s="3"/>
      <c r="P830" s="3"/>
      <c r="Q830" s="3"/>
      <c r="R830" s="3"/>
      <c r="S830" s="3"/>
      <c r="T830" s="3"/>
      <c r="U830" s="3"/>
      <c r="V830" s="3"/>
      <c r="W830" s="3"/>
    </row>
    <row r="831" spans="1:23" ht="14">
      <c r="A831" s="3"/>
      <c r="B831" s="3"/>
      <c r="C831" s="3"/>
      <c r="D831" s="3"/>
      <c r="E831" s="3"/>
      <c r="F831" s="3"/>
      <c r="G831" s="3"/>
      <c r="H831" s="3"/>
      <c r="I831" s="3"/>
      <c r="J831" s="3"/>
      <c r="K831" s="3"/>
      <c r="L831" s="3"/>
      <c r="M831" s="3"/>
      <c r="N831" s="3"/>
      <c r="O831" s="3"/>
      <c r="P831" s="3"/>
      <c r="Q831" s="3"/>
      <c r="R831" s="3"/>
      <c r="S831" s="3"/>
      <c r="T831" s="3"/>
      <c r="U831" s="3"/>
      <c r="V831" s="3"/>
      <c r="W831" s="3"/>
    </row>
    <row r="832" spans="1:23" ht="14">
      <c r="A832" s="3"/>
      <c r="B832" s="3"/>
      <c r="C832" s="3"/>
      <c r="D832" s="3"/>
      <c r="E832" s="3"/>
      <c r="F832" s="3"/>
      <c r="G832" s="3"/>
      <c r="H832" s="3"/>
      <c r="I832" s="3"/>
      <c r="J832" s="3"/>
      <c r="K832" s="3"/>
      <c r="L832" s="3"/>
      <c r="M832" s="3"/>
      <c r="N832" s="3"/>
      <c r="O832" s="3"/>
      <c r="P832" s="3"/>
      <c r="Q832" s="3"/>
      <c r="R832" s="3"/>
      <c r="S832" s="3"/>
      <c r="T832" s="3"/>
      <c r="U832" s="3"/>
      <c r="V832" s="3"/>
      <c r="W832" s="3"/>
    </row>
    <row r="833" spans="1:23" ht="14">
      <c r="A833" s="3"/>
      <c r="B833" s="3"/>
      <c r="C833" s="3"/>
      <c r="D833" s="3"/>
      <c r="E833" s="3"/>
      <c r="F833" s="3"/>
      <c r="G833" s="3"/>
      <c r="H833" s="3"/>
      <c r="I833" s="3"/>
      <c r="J833" s="3"/>
      <c r="K833" s="3"/>
      <c r="L833" s="3"/>
      <c r="M833" s="3"/>
      <c r="N833" s="3"/>
      <c r="O833" s="3"/>
      <c r="P833" s="3"/>
      <c r="Q833" s="3"/>
      <c r="R833" s="3"/>
      <c r="S833" s="3"/>
      <c r="T833" s="3"/>
      <c r="U833" s="3"/>
      <c r="V833" s="3"/>
      <c r="W833" s="3"/>
    </row>
    <row r="834" spans="1:23" ht="14">
      <c r="A834" s="3"/>
      <c r="B834" s="3"/>
      <c r="C834" s="3"/>
      <c r="D834" s="3"/>
      <c r="E834" s="3"/>
      <c r="F834" s="3"/>
      <c r="G834" s="3"/>
      <c r="H834" s="3"/>
      <c r="I834" s="3"/>
      <c r="J834" s="3"/>
      <c r="K834" s="3"/>
      <c r="L834" s="3"/>
      <c r="M834" s="3"/>
      <c r="N834" s="3"/>
      <c r="O834" s="3"/>
      <c r="P834" s="3"/>
      <c r="Q834" s="3"/>
      <c r="R834" s="3"/>
      <c r="S834" s="3"/>
      <c r="T834" s="3"/>
      <c r="U834" s="3"/>
      <c r="V834" s="3"/>
      <c r="W834" s="3"/>
    </row>
    <row r="835" spans="1:23" ht="14">
      <c r="A835" s="3"/>
      <c r="B835" s="3"/>
      <c r="C835" s="3"/>
      <c r="D835" s="3"/>
      <c r="E835" s="3"/>
      <c r="F835" s="3"/>
      <c r="G835" s="3"/>
      <c r="H835" s="3"/>
      <c r="I835" s="3"/>
      <c r="J835" s="3"/>
      <c r="K835" s="3"/>
      <c r="L835" s="3"/>
      <c r="M835" s="3"/>
      <c r="N835" s="3"/>
      <c r="O835" s="3"/>
      <c r="P835" s="3"/>
      <c r="Q835" s="3"/>
      <c r="R835" s="3"/>
      <c r="S835" s="3"/>
      <c r="T835" s="3"/>
      <c r="U835" s="3"/>
      <c r="V835" s="3"/>
      <c r="W835" s="3"/>
    </row>
    <row r="836" spans="1:23" ht="14">
      <c r="A836" s="3"/>
      <c r="B836" s="3"/>
      <c r="C836" s="3"/>
      <c r="D836" s="3"/>
      <c r="E836" s="3"/>
      <c r="F836" s="3"/>
      <c r="G836" s="3"/>
      <c r="H836" s="3"/>
      <c r="I836" s="3"/>
      <c r="J836" s="3"/>
      <c r="K836" s="3"/>
      <c r="L836" s="3"/>
      <c r="M836" s="3"/>
      <c r="N836" s="3"/>
      <c r="O836" s="3"/>
      <c r="P836" s="3"/>
      <c r="Q836" s="3"/>
      <c r="R836" s="3"/>
      <c r="S836" s="3"/>
      <c r="T836" s="3"/>
      <c r="U836" s="3"/>
      <c r="V836" s="3"/>
      <c r="W836" s="3"/>
    </row>
    <row r="837" spans="1:23" ht="14">
      <c r="A837" s="3"/>
      <c r="B837" s="3"/>
      <c r="C837" s="3"/>
      <c r="D837" s="3"/>
      <c r="E837" s="3"/>
      <c r="F837" s="3"/>
      <c r="G837" s="3"/>
      <c r="H837" s="3"/>
      <c r="I837" s="3"/>
      <c r="J837" s="3"/>
      <c r="K837" s="3"/>
      <c r="L837" s="3"/>
      <c r="M837" s="3"/>
      <c r="N837" s="3"/>
      <c r="O837" s="3"/>
      <c r="P837" s="3"/>
      <c r="Q837" s="3"/>
      <c r="R837" s="3"/>
      <c r="S837" s="3"/>
      <c r="T837" s="3"/>
      <c r="U837" s="3"/>
      <c r="V837" s="3"/>
      <c r="W837" s="3"/>
    </row>
    <row r="838" spans="1:23" ht="14">
      <c r="A838" s="3"/>
      <c r="B838" s="3"/>
      <c r="C838" s="3"/>
      <c r="D838" s="3"/>
      <c r="E838" s="3"/>
      <c r="F838" s="3"/>
      <c r="G838" s="3"/>
      <c r="H838" s="3"/>
      <c r="I838" s="3"/>
      <c r="J838" s="3"/>
      <c r="K838" s="3"/>
      <c r="L838" s="3"/>
      <c r="M838" s="3"/>
      <c r="N838" s="3"/>
      <c r="O838" s="3"/>
      <c r="P838" s="3"/>
      <c r="Q838" s="3"/>
      <c r="R838" s="3"/>
      <c r="S838" s="3"/>
      <c r="T838" s="3"/>
      <c r="U838" s="3"/>
      <c r="V838" s="3"/>
      <c r="W838" s="3"/>
    </row>
    <row r="839" spans="1:23" ht="14">
      <c r="A839" s="3"/>
      <c r="B839" s="3"/>
      <c r="C839" s="3"/>
      <c r="D839" s="3"/>
      <c r="E839" s="3"/>
      <c r="F839" s="3"/>
      <c r="G839" s="3"/>
      <c r="H839" s="3"/>
      <c r="I839" s="3"/>
      <c r="J839" s="3"/>
      <c r="K839" s="3"/>
      <c r="L839" s="3"/>
      <c r="M839" s="3"/>
      <c r="N839" s="3"/>
      <c r="O839" s="3"/>
      <c r="P839" s="3"/>
      <c r="Q839" s="3"/>
      <c r="R839" s="3"/>
      <c r="S839" s="3"/>
      <c r="T839" s="3"/>
      <c r="U839" s="3"/>
      <c r="V839" s="3"/>
      <c r="W839" s="3"/>
    </row>
    <row r="840" spans="1:23" ht="14">
      <c r="A840" s="3"/>
      <c r="B840" s="3"/>
      <c r="C840" s="3"/>
      <c r="D840" s="3"/>
      <c r="E840" s="3"/>
      <c r="F840" s="3"/>
      <c r="G840" s="3"/>
      <c r="H840" s="3"/>
      <c r="I840" s="3"/>
      <c r="J840" s="3"/>
      <c r="K840" s="3"/>
      <c r="L840" s="3"/>
      <c r="M840" s="3"/>
      <c r="N840" s="3"/>
      <c r="O840" s="3"/>
      <c r="P840" s="3"/>
      <c r="Q840" s="3"/>
      <c r="R840" s="3"/>
      <c r="S840" s="3"/>
      <c r="T840" s="3"/>
      <c r="U840" s="3"/>
      <c r="V840" s="3"/>
      <c r="W840" s="3"/>
    </row>
    <row r="841" spans="1:23" ht="14">
      <c r="A841" s="3"/>
      <c r="B841" s="3"/>
      <c r="C841" s="3"/>
      <c r="D841" s="3"/>
      <c r="E841" s="3"/>
      <c r="F841" s="3"/>
      <c r="G841" s="3"/>
      <c r="H841" s="3"/>
      <c r="I841" s="3"/>
      <c r="J841" s="3"/>
      <c r="K841" s="3"/>
      <c r="L841" s="3"/>
      <c r="M841" s="3"/>
      <c r="N841" s="3"/>
      <c r="O841" s="3"/>
      <c r="P841" s="3"/>
      <c r="Q841" s="3"/>
      <c r="R841" s="3"/>
      <c r="S841" s="3"/>
      <c r="T841" s="3"/>
      <c r="U841" s="3"/>
      <c r="V841" s="3"/>
      <c r="W841" s="3"/>
    </row>
    <row r="842" spans="1:23" ht="14">
      <c r="A842" s="3"/>
      <c r="B842" s="3"/>
      <c r="C842" s="3"/>
      <c r="D842" s="3"/>
      <c r="E842" s="3"/>
      <c r="F842" s="3"/>
      <c r="G842" s="3"/>
      <c r="H842" s="3"/>
      <c r="I842" s="3"/>
      <c r="J842" s="3"/>
      <c r="K842" s="3"/>
      <c r="L842" s="3"/>
      <c r="M842" s="3"/>
      <c r="N842" s="3"/>
      <c r="O842" s="3"/>
      <c r="P842" s="3"/>
      <c r="Q842" s="3"/>
      <c r="R842" s="3"/>
      <c r="S842" s="3"/>
      <c r="T842" s="3"/>
      <c r="U842" s="3"/>
      <c r="V842" s="3"/>
      <c r="W842" s="3"/>
    </row>
    <row r="843" spans="1:23" ht="14">
      <c r="A843" s="3"/>
      <c r="B843" s="3"/>
      <c r="C843" s="3"/>
      <c r="D843" s="3"/>
      <c r="E843" s="3"/>
      <c r="F843" s="3"/>
      <c r="G843" s="3"/>
      <c r="H843" s="3"/>
      <c r="I843" s="3"/>
      <c r="J843" s="3"/>
      <c r="K843" s="3"/>
      <c r="L843" s="3"/>
      <c r="M843" s="3"/>
      <c r="N843" s="3"/>
      <c r="O843" s="3"/>
      <c r="P843" s="3"/>
      <c r="Q843" s="3"/>
      <c r="R843" s="3"/>
      <c r="S843" s="3"/>
      <c r="T843" s="3"/>
      <c r="U843" s="3"/>
      <c r="V843" s="3"/>
      <c r="W843" s="3"/>
    </row>
    <row r="844" spans="1:23" ht="14">
      <c r="A844" s="3"/>
      <c r="B844" s="3"/>
      <c r="C844" s="3"/>
      <c r="D844" s="3"/>
      <c r="E844" s="3"/>
      <c r="F844" s="3"/>
      <c r="G844" s="3"/>
      <c r="H844" s="3"/>
      <c r="I844" s="3"/>
      <c r="J844" s="3"/>
      <c r="K844" s="3"/>
      <c r="L844" s="3"/>
      <c r="M844" s="3"/>
      <c r="N844" s="3"/>
      <c r="O844" s="3"/>
      <c r="P844" s="3"/>
      <c r="Q844" s="3"/>
      <c r="R844" s="3"/>
      <c r="S844" s="3"/>
      <c r="T844" s="3"/>
      <c r="U844" s="3"/>
      <c r="V844" s="3"/>
      <c r="W844" s="3"/>
    </row>
    <row r="845" spans="1:23" ht="14">
      <c r="A845" s="3"/>
      <c r="B845" s="3"/>
      <c r="C845" s="3"/>
      <c r="D845" s="3"/>
      <c r="E845" s="3"/>
      <c r="F845" s="3"/>
      <c r="G845" s="3"/>
      <c r="H845" s="3"/>
      <c r="I845" s="3"/>
      <c r="J845" s="3"/>
      <c r="K845" s="3"/>
      <c r="L845" s="3"/>
      <c r="M845" s="3"/>
      <c r="N845" s="3"/>
      <c r="O845" s="3"/>
      <c r="P845" s="3"/>
      <c r="Q845" s="3"/>
      <c r="R845" s="3"/>
      <c r="S845" s="3"/>
      <c r="T845" s="3"/>
      <c r="U845" s="3"/>
      <c r="V845" s="3"/>
      <c r="W845" s="3"/>
    </row>
    <row r="846" spans="1:23" ht="14">
      <c r="A846" s="3"/>
      <c r="B846" s="3"/>
      <c r="C846" s="3"/>
      <c r="D846" s="3"/>
      <c r="E846" s="3"/>
      <c r="F846" s="3"/>
      <c r="G846" s="3"/>
      <c r="H846" s="3"/>
      <c r="I846" s="3"/>
      <c r="J846" s="3"/>
      <c r="K846" s="3"/>
      <c r="L846" s="3"/>
      <c r="M846" s="3"/>
      <c r="N846" s="3"/>
      <c r="O846" s="3"/>
      <c r="P846" s="3"/>
      <c r="Q846" s="3"/>
      <c r="R846" s="3"/>
      <c r="S846" s="3"/>
      <c r="T846" s="3"/>
      <c r="U846" s="3"/>
      <c r="V846" s="3"/>
      <c r="W846" s="3"/>
    </row>
    <row r="847" spans="1:23" ht="14">
      <c r="A847" s="3"/>
      <c r="B847" s="3"/>
      <c r="C847" s="3"/>
      <c r="D847" s="3"/>
      <c r="E847" s="3"/>
      <c r="F847" s="3"/>
      <c r="G847" s="3"/>
      <c r="H847" s="3"/>
      <c r="I847" s="3"/>
      <c r="J847" s="3"/>
      <c r="K847" s="3"/>
      <c r="L847" s="3"/>
      <c r="M847" s="3"/>
      <c r="N847" s="3"/>
      <c r="O847" s="3"/>
      <c r="P847" s="3"/>
      <c r="Q847" s="3"/>
      <c r="R847" s="3"/>
      <c r="S847" s="3"/>
      <c r="T847" s="3"/>
      <c r="U847" s="3"/>
      <c r="V847" s="3"/>
      <c r="W847" s="3"/>
    </row>
    <row r="848" spans="1:23" ht="14">
      <c r="A848" s="3"/>
      <c r="B848" s="3"/>
      <c r="C848" s="3"/>
      <c r="D848" s="3"/>
      <c r="E848" s="3"/>
      <c r="F848" s="3"/>
      <c r="G848" s="3"/>
      <c r="H848" s="3"/>
      <c r="I848" s="3"/>
      <c r="J848" s="3"/>
      <c r="K848" s="3"/>
      <c r="L848" s="3"/>
      <c r="M848" s="3"/>
      <c r="N848" s="3"/>
      <c r="O848" s="3"/>
      <c r="P848" s="3"/>
      <c r="Q848" s="3"/>
      <c r="R848" s="3"/>
      <c r="S848" s="3"/>
      <c r="T848" s="3"/>
      <c r="U848" s="3"/>
      <c r="V848" s="3"/>
      <c r="W848" s="3"/>
    </row>
    <row r="849" spans="1:23" ht="14">
      <c r="A849" s="3"/>
      <c r="B849" s="3"/>
      <c r="C849" s="3"/>
      <c r="D849" s="3"/>
      <c r="E849" s="3"/>
      <c r="F849" s="3"/>
      <c r="G849" s="3"/>
      <c r="H849" s="3"/>
      <c r="I849" s="3"/>
      <c r="J849" s="3"/>
      <c r="K849" s="3"/>
      <c r="L849" s="3"/>
      <c r="M849" s="3"/>
      <c r="N849" s="3"/>
      <c r="O849" s="3"/>
      <c r="P849" s="3"/>
      <c r="Q849" s="3"/>
      <c r="R849" s="3"/>
      <c r="S849" s="3"/>
      <c r="T849" s="3"/>
      <c r="U849" s="3"/>
      <c r="V849" s="3"/>
      <c r="W849" s="3"/>
    </row>
    <row r="850" spans="1:23" ht="14">
      <c r="A850" s="3"/>
      <c r="B850" s="3"/>
      <c r="C850" s="3"/>
      <c r="D850" s="3"/>
      <c r="E850" s="3"/>
      <c r="F850" s="3"/>
      <c r="G850" s="3"/>
      <c r="H850" s="3"/>
      <c r="I850" s="3"/>
      <c r="J850" s="3"/>
      <c r="K850" s="3"/>
      <c r="L850" s="3"/>
      <c r="M850" s="3"/>
      <c r="N850" s="3"/>
      <c r="O850" s="3"/>
      <c r="P850" s="3"/>
      <c r="Q850" s="3"/>
      <c r="R850" s="3"/>
      <c r="S850" s="3"/>
      <c r="T850" s="3"/>
      <c r="U850" s="3"/>
      <c r="V850" s="3"/>
      <c r="W850" s="3"/>
    </row>
    <row r="851" spans="1:23" ht="14">
      <c r="A851" s="3"/>
      <c r="B851" s="3"/>
      <c r="C851" s="3"/>
      <c r="D851" s="3"/>
      <c r="E851" s="3"/>
      <c r="F851" s="3"/>
      <c r="G851" s="3"/>
      <c r="H851" s="3"/>
      <c r="I851" s="3"/>
      <c r="J851" s="3"/>
      <c r="K851" s="3"/>
      <c r="L851" s="3"/>
      <c r="M851" s="3"/>
      <c r="N851" s="3"/>
      <c r="O851" s="3"/>
      <c r="P851" s="3"/>
      <c r="Q851" s="3"/>
      <c r="R851" s="3"/>
      <c r="S851" s="3"/>
      <c r="T851" s="3"/>
      <c r="U851" s="3"/>
      <c r="V851" s="3"/>
      <c r="W851" s="3"/>
    </row>
    <row r="852" spans="1:23" ht="14">
      <c r="A852" s="3"/>
      <c r="B852" s="3"/>
      <c r="C852" s="3"/>
      <c r="D852" s="3"/>
      <c r="E852" s="3"/>
      <c r="F852" s="3"/>
      <c r="G852" s="3"/>
      <c r="H852" s="3"/>
      <c r="I852" s="3"/>
      <c r="J852" s="3"/>
      <c r="K852" s="3"/>
      <c r="L852" s="3"/>
      <c r="M852" s="3"/>
      <c r="N852" s="3"/>
      <c r="O852" s="3"/>
      <c r="P852" s="3"/>
      <c r="Q852" s="3"/>
      <c r="R852" s="3"/>
      <c r="S852" s="3"/>
      <c r="T852" s="3"/>
      <c r="U852" s="3"/>
      <c r="V852" s="3"/>
      <c r="W852" s="3"/>
    </row>
    <row r="853" spans="1:23" ht="14">
      <c r="A853" s="3"/>
      <c r="B853" s="3"/>
      <c r="C853" s="3"/>
      <c r="D853" s="3"/>
      <c r="E853" s="3"/>
      <c r="F853" s="3"/>
      <c r="G853" s="3"/>
      <c r="H853" s="3"/>
      <c r="I853" s="3"/>
      <c r="J853" s="3"/>
      <c r="K853" s="3"/>
      <c r="L853" s="3"/>
      <c r="M853" s="3"/>
      <c r="N853" s="3"/>
      <c r="O853" s="3"/>
      <c r="P853" s="3"/>
      <c r="Q853" s="3"/>
      <c r="R853" s="3"/>
      <c r="S853" s="3"/>
      <c r="T853" s="3"/>
      <c r="U853" s="3"/>
      <c r="V853" s="3"/>
      <c r="W853" s="3"/>
    </row>
    <row r="854" spans="1:23" ht="14">
      <c r="A854" s="3"/>
      <c r="B854" s="3"/>
      <c r="C854" s="3"/>
      <c r="D854" s="3"/>
      <c r="E854" s="3"/>
      <c r="F854" s="3"/>
      <c r="G854" s="3"/>
      <c r="H854" s="3"/>
      <c r="I854" s="3"/>
      <c r="J854" s="3"/>
      <c r="K854" s="3"/>
      <c r="L854" s="3"/>
      <c r="M854" s="3"/>
      <c r="N854" s="3"/>
      <c r="O854" s="3"/>
      <c r="P854" s="3"/>
      <c r="Q854" s="3"/>
      <c r="R854" s="3"/>
      <c r="S854" s="3"/>
      <c r="T854" s="3"/>
      <c r="U854" s="3"/>
      <c r="V854" s="3"/>
      <c r="W854" s="3"/>
    </row>
    <row r="855" spans="1:23" ht="14">
      <c r="A855" s="3"/>
      <c r="B855" s="3"/>
      <c r="C855" s="3"/>
      <c r="D855" s="3"/>
      <c r="E855" s="3"/>
      <c r="F855" s="3"/>
      <c r="G855" s="3"/>
      <c r="H855" s="3"/>
      <c r="I855" s="3"/>
      <c r="J855" s="3"/>
      <c r="K855" s="3"/>
      <c r="L855" s="3"/>
      <c r="M855" s="3"/>
      <c r="N855" s="3"/>
      <c r="O855" s="3"/>
      <c r="P855" s="3"/>
      <c r="Q855" s="3"/>
      <c r="R855" s="3"/>
      <c r="S855" s="3"/>
      <c r="T855" s="3"/>
      <c r="U855" s="3"/>
      <c r="V855" s="3"/>
      <c r="W855" s="3"/>
    </row>
    <row r="856" spans="1:23" ht="14">
      <c r="A856" s="3"/>
      <c r="B856" s="3"/>
      <c r="C856" s="3"/>
      <c r="D856" s="3"/>
      <c r="E856" s="3"/>
      <c r="F856" s="3"/>
      <c r="G856" s="3"/>
      <c r="H856" s="3"/>
      <c r="I856" s="3"/>
      <c r="J856" s="3"/>
      <c r="K856" s="3"/>
      <c r="L856" s="3"/>
      <c r="M856" s="3"/>
      <c r="N856" s="3"/>
      <c r="O856" s="3"/>
      <c r="P856" s="3"/>
      <c r="Q856" s="3"/>
      <c r="R856" s="3"/>
      <c r="S856" s="3"/>
      <c r="T856" s="3"/>
      <c r="U856" s="3"/>
      <c r="V856" s="3"/>
      <c r="W856" s="3"/>
    </row>
    <row r="857" spans="1:23" ht="14">
      <c r="A857" s="3"/>
      <c r="B857" s="3"/>
      <c r="C857" s="3"/>
      <c r="D857" s="3"/>
      <c r="E857" s="3"/>
      <c r="F857" s="3"/>
      <c r="G857" s="3"/>
      <c r="H857" s="3"/>
      <c r="I857" s="3"/>
      <c r="J857" s="3"/>
      <c r="K857" s="3"/>
      <c r="L857" s="3"/>
      <c r="M857" s="3"/>
      <c r="N857" s="3"/>
      <c r="O857" s="3"/>
      <c r="P857" s="3"/>
      <c r="Q857" s="3"/>
      <c r="R857" s="3"/>
      <c r="S857" s="3"/>
      <c r="T857" s="3"/>
      <c r="U857" s="3"/>
      <c r="V857" s="3"/>
      <c r="W857" s="3"/>
    </row>
    <row r="858" spans="1:23" ht="14">
      <c r="A858" s="3"/>
      <c r="B858" s="3"/>
      <c r="C858" s="3"/>
      <c r="D858" s="3"/>
      <c r="E858" s="3"/>
      <c r="F858" s="3"/>
      <c r="G858" s="3"/>
      <c r="H858" s="3"/>
      <c r="I858" s="3"/>
      <c r="J858" s="3"/>
      <c r="K858" s="3"/>
      <c r="L858" s="3"/>
      <c r="M858" s="3"/>
      <c r="N858" s="3"/>
      <c r="O858" s="3"/>
      <c r="P858" s="3"/>
      <c r="Q858" s="3"/>
      <c r="R858" s="3"/>
      <c r="S858" s="3"/>
      <c r="T858" s="3"/>
      <c r="U858" s="3"/>
      <c r="V858" s="3"/>
      <c r="W858" s="3"/>
    </row>
    <row r="859" spans="1:23" ht="14">
      <c r="A859" s="3"/>
      <c r="B859" s="3"/>
      <c r="C859" s="3"/>
      <c r="D859" s="3"/>
      <c r="E859" s="3"/>
      <c r="F859" s="3"/>
      <c r="G859" s="3"/>
      <c r="H859" s="3"/>
      <c r="I859" s="3"/>
      <c r="J859" s="3"/>
      <c r="K859" s="3"/>
      <c r="L859" s="3"/>
      <c r="M859" s="3"/>
      <c r="N859" s="3"/>
      <c r="O859" s="3"/>
      <c r="P859" s="3"/>
      <c r="Q859" s="3"/>
      <c r="R859" s="3"/>
      <c r="S859" s="3"/>
      <c r="T859" s="3"/>
      <c r="U859" s="3"/>
      <c r="V859" s="3"/>
      <c r="W859" s="3"/>
    </row>
    <row r="860" spans="1:23" ht="14">
      <c r="A860" s="3"/>
      <c r="B860" s="3"/>
      <c r="C860" s="3"/>
      <c r="D860" s="3"/>
      <c r="E860" s="3"/>
      <c r="F860" s="3"/>
      <c r="G860" s="3"/>
      <c r="H860" s="3"/>
      <c r="I860" s="3"/>
      <c r="J860" s="3"/>
      <c r="K860" s="3"/>
      <c r="L860" s="3"/>
      <c r="M860" s="3"/>
      <c r="N860" s="3"/>
      <c r="O860" s="3"/>
      <c r="P860" s="3"/>
      <c r="Q860" s="3"/>
      <c r="R860" s="3"/>
      <c r="S860" s="3"/>
      <c r="T860" s="3"/>
      <c r="U860" s="3"/>
      <c r="V860" s="3"/>
      <c r="W860" s="3"/>
    </row>
    <row r="861" spans="1:23" ht="14">
      <c r="A861" s="3"/>
      <c r="B861" s="3"/>
      <c r="C861" s="3"/>
      <c r="D861" s="3"/>
      <c r="E861" s="3"/>
      <c r="F861" s="3"/>
      <c r="G861" s="3"/>
      <c r="H861" s="3"/>
      <c r="I861" s="3"/>
      <c r="J861" s="3"/>
      <c r="K861" s="3"/>
      <c r="L861" s="3"/>
      <c r="M861" s="3"/>
      <c r="N861" s="3"/>
      <c r="O861" s="3"/>
      <c r="P861" s="3"/>
      <c r="Q861" s="3"/>
      <c r="R861" s="3"/>
      <c r="S861" s="3"/>
      <c r="T861" s="3"/>
      <c r="U861" s="3"/>
      <c r="V861" s="3"/>
      <c r="W861" s="3"/>
    </row>
    <row r="862" spans="1:23" ht="14">
      <c r="A862" s="3"/>
      <c r="B862" s="3"/>
      <c r="C862" s="3"/>
      <c r="D862" s="3"/>
      <c r="E862" s="3"/>
      <c r="F862" s="3"/>
      <c r="G862" s="3"/>
      <c r="H862" s="3"/>
      <c r="I862" s="3"/>
      <c r="J862" s="3"/>
      <c r="K862" s="3"/>
      <c r="L862" s="3"/>
      <c r="M862" s="3"/>
      <c r="N862" s="3"/>
      <c r="O862" s="3"/>
      <c r="P862" s="3"/>
      <c r="Q862" s="3"/>
      <c r="R862" s="3"/>
      <c r="S862" s="3"/>
      <c r="T862" s="3"/>
      <c r="U862" s="3"/>
      <c r="V862" s="3"/>
      <c r="W862" s="3"/>
    </row>
    <row r="863" spans="1:23" ht="14">
      <c r="A863" s="3"/>
      <c r="B863" s="3"/>
      <c r="C863" s="3"/>
      <c r="D863" s="3"/>
      <c r="E863" s="3"/>
      <c r="F863" s="3"/>
      <c r="G863" s="3"/>
      <c r="H863" s="3"/>
      <c r="I863" s="3"/>
      <c r="J863" s="3"/>
      <c r="K863" s="3"/>
      <c r="L863" s="3"/>
      <c r="M863" s="3"/>
      <c r="N863" s="3"/>
      <c r="O863" s="3"/>
      <c r="P863" s="3"/>
      <c r="Q863" s="3"/>
      <c r="R863" s="3"/>
      <c r="S863" s="3"/>
      <c r="T863" s="3"/>
      <c r="U863" s="3"/>
      <c r="V863" s="3"/>
      <c r="W863" s="3"/>
    </row>
    <row r="864" spans="1:23" ht="14">
      <c r="A864" s="3"/>
      <c r="B864" s="3"/>
      <c r="C864" s="3"/>
      <c r="D864" s="3"/>
      <c r="E864" s="3"/>
      <c r="F864" s="3"/>
      <c r="G864" s="3"/>
      <c r="H864" s="3"/>
      <c r="I864" s="3"/>
      <c r="J864" s="3"/>
      <c r="K864" s="3"/>
      <c r="L864" s="3"/>
      <c r="M864" s="3"/>
      <c r="N864" s="3"/>
      <c r="O864" s="3"/>
      <c r="P864" s="3"/>
      <c r="Q864" s="3"/>
      <c r="R864" s="3"/>
      <c r="S864" s="3"/>
      <c r="T864" s="3"/>
      <c r="U864" s="3"/>
      <c r="V864" s="3"/>
      <c r="W864" s="3"/>
    </row>
    <row r="865" spans="1:23" ht="14">
      <c r="A865" s="3"/>
      <c r="B865" s="3"/>
      <c r="C865" s="3"/>
      <c r="D865" s="3"/>
      <c r="E865" s="3"/>
      <c r="F865" s="3"/>
      <c r="G865" s="3"/>
      <c r="H865" s="3"/>
      <c r="I865" s="3"/>
      <c r="J865" s="3"/>
      <c r="K865" s="3"/>
      <c r="L865" s="3"/>
      <c r="M865" s="3"/>
      <c r="N865" s="3"/>
      <c r="O865" s="3"/>
      <c r="P865" s="3"/>
      <c r="Q865" s="3"/>
      <c r="R865" s="3"/>
      <c r="S865" s="3"/>
      <c r="T865" s="3"/>
      <c r="U865" s="3"/>
      <c r="V865" s="3"/>
      <c r="W865" s="3"/>
    </row>
    <row r="866" spans="1:23" ht="14">
      <c r="A866" s="3"/>
      <c r="B866" s="3"/>
      <c r="C866" s="3"/>
      <c r="D866" s="3"/>
      <c r="E866" s="3"/>
      <c r="F866" s="3"/>
      <c r="G866" s="3"/>
      <c r="H866" s="3"/>
      <c r="I866" s="3"/>
      <c r="J866" s="3"/>
      <c r="K866" s="3"/>
      <c r="L866" s="3"/>
      <c r="M866" s="3"/>
      <c r="N866" s="3"/>
      <c r="O866" s="3"/>
      <c r="P866" s="3"/>
      <c r="Q866" s="3"/>
      <c r="R866" s="3"/>
      <c r="S866" s="3"/>
      <c r="T866" s="3"/>
      <c r="U866" s="3"/>
      <c r="V866" s="3"/>
      <c r="W866" s="3"/>
    </row>
    <row r="867" spans="1:23" ht="14">
      <c r="A867" s="3"/>
      <c r="B867" s="3"/>
      <c r="C867" s="3"/>
      <c r="D867" s="3"/>
      <c r="E867" s="3"/>
      <c r="F867" s="3"/>
      <c r="G867" s="3"/>
      <c r="H867" s="3"/>
      <c r="I867" s="3"/>
      <c r="J867" s="3"/>
      <c r="K867" s="3"/>
      <c r="L867" s="3"/>
      <c r="M867" s="3"/>
      <c r="N867" s="3"/>
      <c r="O867" s="3"/>
      <c r="P867" s="3"/>
      <c r="Q867" s="3"/>
      <c r="R867" s="3"/>
      <c r="S867" s="3"/>
      <c r="T867" s="3"/>
      <c r="U867" s="3"/>
      <c r="V867" s="3"/>
      <c r="W867" s="3"/>
    </row>
    <row r="868" spans="1:23" ht="14">
      <c r="A868" s="3"/>
      <c r="B868" s="3"/>
      <c r="C868" s="3"/>
      <c r="D868" s="3"/>
      <c r="E868" s="3"/>
      <c r="F868" s="3"/>
      <c r="G868" s="3"/>
      <c r="H868" s="3"/>
      <c r="I868" s="3"/>
      <c r="J868" s="3"/>
      <c r="K868" s="3"/>
      <c r="L868" s="3"/>
      <c r="M868" s="3"/>
      <c r="N868" s="3"/>
      <c r="O868" s="3"/>
      <c r="P868" s="3"/>
      <c r="Q868" s="3"/>
      <c r="R868" s="3"/>
      <c r="S868" s="3"/>
      <c r="T868" s="3"/>
      <c r="U868" s="3"/>
      <c r="V868" s="3"/>
      <c r="W868" s="3"/>
    </row>
    <row r="869" spans="1:23" ht="14">
      <c r="A869" s="3"/>
      <c r="B869" s="3"/>
      <c r="C869" s="3"/>
      <c r="D869" s="3"/>
      <c r="E869" s="3"/>
      <c r="F869" s="3"/>
      <c r="G869" s="3"/>
      <c r="H869" s="3"/>
      <c r="I869" s="3"/>
      <c r="J869" s="3"/>
      <c r="K869" s="3"/>
      <c r="L869" s="3"/>
      <c r="M869" s="3"/>
      <c r="N869" s="3"/>
      <c r="O869" s="3"/>
      <c r="P869" s="3"/>
      <c r="Q869" s="3"/>
      <c r="R869" s="3"/>
      <c r="S869" s="3"/>
      <c r="T869" s="3"/>
      <c r="U869" s="3"/>
      <c r="V869" s="3"/>
      <c r="W869" s="3"/>
    </row>
    <row r="870" spans="1:23" ht="14">
      <c r="A870" s="3"/>
      <c r="B870" s="3"/>
      <c r="C870" s="3"/>
      <c r="D870" s="3"/>
      <c r="E870" s="3"/>
      <c r="F870" s="3"/>
      <c r="G870" s="3"/>
      <c r="H870" s="3"/>
      <c r="I870" s="3"/>
      <c r="J870" s="3"/>
      <c r="K870" s="3"/>
      <c r="L870" s="3"/>
      <c r="M870" s="3"/>
      <c r="N870" s="3"/>
      <c r="O870" s="3"/>
      <c r="P870" s="3"/>
      <c r="Q870" s="3"/>
      <c r="R870" s="3"/>
      <c r="S870" s="3"/>
      <c r="T870" s="3"/>
      <c r="U870" s="3"/>
      <c r="V870" s="3"/>
      <c r="W870" s="3"/>
    </row>
    <row r="871" spans="1:23" ht="14">
      <c r="A871" s="3"/>
      <c r="B871" s="3"/>
      <c r="C871" s="3"/>
      <c r="D871" s="3"/>
      <c r="E871" s="3"/>
      <c r="F871" s="3"/>
      <c r="G871" s="3"/>
      <c r="H871" s="3"/>
      <c r="I871" s="3"/>
      <c r="J871" s="3"/>
      <c r="K871" s="3"/>
      <c r="L871" s="3"/>
      <c r="M871" s="3"/>
      <c r="N871" s="3"/>
      <c r="O871" s="3"/>
      <c r="P871" s="3"/>
      <c r="Q871" s="3"/>
      <c r="R871" s="3"/>
      <c r="S871" s="3"/>
      <c r="T871" s="3"/>
      <c r="U871" s="3"/>
      <c r="V871" s="3"/>
      <c r="W871" s="3"/>
    </row>
    <row r="872" spans="1:23" ht="14">
      <c r="A872" s="3"/>
      <c r="B872" s="3"/>
      <c r="C872" s="3"/>
      <c r="D872" s="3"/>
      <c r="E872" s="3"/>
      <c r="F872" s="3"/>
      <c r="G872" s="3"/>
      <c r="H872" s="3"/>
      <c r="I872" s="3"/>
      <c r="J872" s="3"/>
      <c r="K872" s="3"/>
      <c r="L872" s="3"/>
      <c r="M872" s="3"/>
      <c r="N872" s="3"/>
      <c r="O872" s="3"/>
      <c r="P872" s="3"/>
      <c r="Q872" s="3"/>
      <c r="R872" s="3"/>
      <c r="S872" s="3"/>
      <c r="T872" s="3"/>
      <c r="U872" s="3"/>
      <c r="V872" s="3"/>
      <c r="W872" s="3"/>
    </row>
    <row r="873" spans="1:23" ht="14">
      <c r="A873" s="3"/>
      <c r="B873" s="3"/>
      <c r="C873" s="3"/>
      <c r="D873" s="3"/>
      <c r="E873" s="3"/>
      <c r="F873" s="3"/>
      <c r="G873" s="3"/>
      <c r="H873" s="3"/>
      <c r="I873" s="3"/>
      <c r="J873" s="3"/>
      <c r="K873" s="3"/>
      <c r="L873" s="3"/>
      <c r="M873" s="3"/>
      <c r="N873" s="3"/>
      <c r="O873" s="3"/>
      <c r="P873" s="3"/>
      <c r="Q873" s="3"/>
      <c r="R873" s="3"/>
      <c r="S873" s="3"/>
      <c r="T873" s="3"/>
      <c r="U873" s="3"/>
      <c r="V873" s="3"/>
      <c r="W873" s="3"/>
    </row>
    <row r="874" spans="1:23" ht="14">
      <c r="A874" s="3"/>
      <c r="B874" s="3"/>
      <c r="C874" s="3"/>
      <c r="D874" s="3"/>
      <c r="E874" s="3"/>
      <c r="F874" s="3"/>
      <c r="G874" s="3"/>
      <c r="H874" s="3"/>
      <c r="I874" s="3"/>
      <c r="J874" s="3"/>
      <c r="K874" s="3"/>
      <c r="L874" s="3"/>
      <c r="M874" s="3"/>
      <c r="N874" s="3"/>
      <c r="O874" s="3"/>
      <c r="P874" s="3"/>
      <c r="Q874" s="3"/>
      <c r="R874" s="3"/>
      <c r="S874" s="3"/>
      <c r="T874" s="3"/>
      <c r="U874" s="3"/>
      <c r="V874" s="3"/>
      <c r="W874" s="3"/>
    </row>
    <row r="875" spans="1:23" ht="14">
      <c r="A875" s="3"/>
      <c r="B875" s="3"/>
      <c r="C875" s="3"/>
      <c r="D875" s="3"/>
      <c r="E875" s="3"/>
      <c r="F875" s="3"/>
      <c r="G875" s="3"/>
      <c r="H875" s="3"/>
      <c r="I875" s="3"/>
      <c r="J875" s="3"/>
      <c r="K875" s="3"/>
      <c r="L875" s="3"/>
      <c r="M875" s="3"/>
      <c r="N875" s="3"/>
      <c r="O875" s="3"/>
      <c r="P875" s="3"/>
      <c r="Q875" s="3"/>
      <c r="R875" s="3"/>
      <c r="S875" s="3"/>
      <c r="T875" s="3"/>
      <c r="U875" s="3"/>
      <c r="V875" s="3"/>
      <c r="W875" s="3"/>
    </row>
    <row r="876" spans="1:23" ht="14">
      <c r="A876" s="3"/>
      <c r="B876" s="3"/>
      <c r="C876" s="3"/>
      <c r="D876" s="3"/>
      <c r="E876" s="3"/>
      <c r="F876" s="3"/>
      <c r="G876" s="3"/>
      <c r="H876" s="3"/>
      <c r="I876" s="3"/>
      <c r="J876" s="3"/>
      <c r="K876" s="3"/>
      <c r="L876" s="3"/>
      <c r="M876" s="3"/>
      <c r="N876" s="3"/>
      <c r="O876" s="3"/>
      <c r="P876" s="3"/>
      <c r="Q876" s="3"/>
      <c r="R876" s="3"/>
      <c r="S876" s="3"/>
      <c r="T876" s="3"/>
      <c r="U876" s="3"/>
      <c r="V876" s="3"/>
      <c r="W876" s="3"/>
    </row>
    <row r="877" spans="1:23" ht="14">
      <c r="A877" s="3"/>
      <c r="B877" s="3"/>
      <c r="C877" s="3"/>
      <c r="D877" s="3"/>
      <c r="E877" s="3"/>
      <c r="F877" s="3"/>
      <c r="G877" s="3"/>
      <c r="H877" s="3"/>
      <c r="I877" s="3"/>
      <c r="J877" s="3"/>
      <c r="K877" s="3"/>
      <c r="L877" s="3"/>
      <c r="M877" s="3"/>
      <c r="N877" s="3"/>
      <c r="O877" s="3"/>
      <c r="P877" s="3"/>
      <c r="Q877" s="3"/>
      <c r="R877" s="3"/>
      <c r="S877" s="3"/>
      <c r="T877" s="3"/>
      <c r="U877" s="3"/>
      <c r="V877" s="3"/>
      <c r="W877" s="3"/>
    </row>
    <row r="878" spans="1:23" ht="14">
      <c r="A878" s="3"/>
      <c r="B878" s="3"/>
      <c r="C878" s="3"/>
      <c r="D878" s="3"/>
      <c r="E878" s="3"/>
      <c r="F878" s="3"/>
      <c r="G878" s="3"/>
      <c r="H878" s="3"/>
      <c r="I878" s="3"/>
      <c r="J878" s="3"/>
      <c r="K878" s="3"/>
      <c r="L878" s="3"/>
      <c r="M878" s="3"/>
      <c r="N878" s="3"/>
      <c r="O878" s="3"/>
      <c r="P878" s="3"/>
      <c r="Q878" s="3"/>
      <c r="R878" s="3"/>
      <c r="S878" s="3"/>
      <c r="T878" s="3"/>
      <c r="U878" s="3"/>
      <c r="V878" s="3"/>
      <c r="W878" s="3"/>
    </row>
    <row r="879" spans="1:23" ht="14">
      <c r="A879" s="3"/>
      <c r="B879" s="3"/>
      <c r="C879" s="3"/>
      <c r="D879" s="3"/>
      <c r="E879" s="3"/>
      <c r="F879" s="3"/>
      <c r="G879" s="3"/>
      <c r="H879" s="3"/>
      <c r="I879" s="3"/>
      <c r="J879" s="3"/>
      <c r="K879" s="3"/>
      <c r="L879" s="3"/>
      <c r="M879" s="3"/>
      <c r="N879" s="3"/>
      <c r="O879" s="3"/>
      <c r="P879" s="3"/>
      <c r="Q879" s="3"/>
      <c r="R879" s="3"/>
      <c r="S879" s="3"/>
      <c r="T879" s="3"/>
      <c r="U879" s="3"/>
      <c r="V879" s="3"/>
      <c r="W879" s="3"/>
    </row>
    <row r="880" spans="1:23" ht="14">
      <c r="A880" s="3"/>
      <c r="B880" s="3"/>
      <c r="C880" s="3"/>
      <c r="D880" s="3"/>
      <c r="E880" s="3"/>
      <c r="F880" s="3"/>
      <c r="G880" s="3"/>
      <c r="H880" s="3"/>
      <c r="I880" s="3"/>
      <c r="J880" s="3"/>
      <c r="K880" s="3"/>
      <c r="L880" s="3"/>
      <c r="M880" s="3"/>
      <c r="N880" s="3"/>
      <c r="O880" s="3"/>
      <c r="P880" s="3"/>
      <c r="Q880" s="3"/>
      <c r="R880" s="3"/>
      <c r="S880" s="3"/>
      <c r="T880" s="3"/>
      <c r="U880" s="3"/>
      <c r="V880" s="3"/>
      <c r="W880" s="3"/>
    </row>
    <row r="881" spans="1:23" ht="14">
      <c r="A881" s="3"/>
      <c r="B881" s="3"/>
      <c r="C881" s="3"/>
      <c r="D881" s="3"/>
      <c r="E881" s="3"/>
      <c r="F881" s="3"/>
      <c r="G881" s="3"/>
      <c r="H881" s="3"/>
      <c r="I881" s="3"/>
      <c r="J881" s="3"/>
      <c r="K881" s="3"/>
      <c r="L881" s="3"/>
      <c r="M881" s="3"/>
      <c r="N881" s="3"/>
      <c r="O881" s="3"/>
      <c r="P881" s="3"/>
      <c r="Q881" s="3"/>
      <c r="R881" s="3"/>
      <c r="S881" s="3"/>
      <c r="T881" s="3"/>
      <c r="U881" s="3"/>
      <c r="V881" s="3"/>
      <c r="W881" s="3"/>
    </row>
    <row r="882" spans="1:23" ht="14">
      <c r="A882" s="3"/>
      <c r="B882" s="3"/>
      <c r="C882" s="3"/>
      <c r="D882" s="3"/>
      <c r="E882" s="3"/>
      <c r="F882" s="3"/>
      <c r="G882" s="3"/>
      <c r="H882" s="3"/>
      <c r="I882" s="3"/>
      <c r="J882" s="3"/>
      <c r="K882" s="3"/>
      <c r="L882" s="3"/>
      <c r="M882" s="3"/>
      <c r="N882" s="3"/>
      <c r="O882" s="3"/>
      <c r="P882" s="3"/>
      <c r="Q882" s="3"/>
      <c r="R882" s="3"/>
      <c r="S882" s="3"/>
      <c r="T882" s="3"/>
      <c r="U882" s="3"/>
      <c r="V882" s="3"/>
      <c r="W882" s="3"/>
    </row>
    <row r="883" spans="1:23" ht="14">
      <c r="A883" s="3"/>
      <c r="B883" s="3"/>
      <c r="C883" s="3"/>
      <c r="D883" s="3"/>
      <c r="E883" s="3"/>
      <c r="F883" s="3"/>
      <c r="G883" s="3"/>
      <c r="H883" s="3"/>
      <c r="I883" s="3"/>
      <c r="J883" s="3"/>
      <c r="K883" s="3"/>
      <c r="L883" s="3"/>
      <c r="M883" s="3"/>
      <c r="N883" s="3"/>
      <c r="O883" s="3"/>
      <c r="P883" s="3"/>
      <c r="Q883" s="3"/>
      <c r="R883" s="3"/>
      <c r="S883" s="3"/>
      <c r="T883" s="3"/>
      <c r="U883" s="3"/>
      <c r="V883" s="3"/>
      <c r="W883" s="3"/>
    </row>
    <row r="884" spans="1:23" ht="14">
      <c r="A884" s="3"/>
      <c r="B884" s="3"/>
      <c r="C884" s="3"/>
      <c r="D884" s="3"/>
      <c r="E884" s="3"/>
      <c r="F884" s="3"/>
      <c r="G884" s="3"/>
      <c r="H884" s="3"/>
      <c r="I884" s="3"/>
      <c r="J884" s="3"/>
      <c r="K884" s="3"/>
      <c r="L884" s="3"/>
      <c r="M884" s="3"/>
      <c r="N884" s="3"/>
      <c r="O884" s="3"/>
      <c r="P884" s="3"/>
      <c r="Q884" s="3"/>
      <c r="R884" s="3"/>
      <c r="S884" s="3"/>
      <c r="T884" s="3"/>
      <c r="U884" s="3"/>
      <c r="V884" s="3"/>
      <c r="W884" s="3"/>
    </row>
    <row r="885" spans="1:23" ht="14">
      <c r="A885" s="3"/>
      <c r="B885" s="3"/>
      <c r="C885" s="3"/>
      <c r="D885" s="3"/>
      <c r="E885" s="3"/>
      <c r="F885" s="3"/>
      <c r="G885" s="3"/>
      <c r="H885" s="3"/>
      <c r="I885" s="3"/>
      <c r="J885" s="3"/>
      <c r="K885" s="3"/>
      <c r="L885" s="3"/>
      <c r="M885" s="3"/>
      <c r="N885" s="3"/>
      <c r="O885" s="3"/>
      <c r="P885" s="3"/>
      <c r="Q885" s="3"/>
      <c r="R885" s="3"/>
      <c r="S885" s="3"/>
      <c r="T885" s="3"/>
      <c r="U885" s="3"/>
      <c r="V885" s="3"/>
      <c r="W885" s="3"/>
    </row>
    <row r="886" spans="1:23" ht="14">
      <c r="A886" s="3"/>
      <c r="B886" s="3"/>
      <c r="C886" s="3"/>
      <c r="D886" s="3"/>
      <c r="E886" s="3"/>
      <c r="F886" s="3"/>
      <c r="G886" s="3"/>
      <c r="H886" s="3"/>
      <c r="I886" s="3"/>
      <c r="J886" s="3"/>
      <c r="K886" s="3"/>
      <c r="L886" s="3"/>
      <c r="M886" s="3"/>
      <c r="N886" s="3"/>
      <c r="O886" s="3"/>
      <c r="P886" s="3"/>
      <c r="Q886" s="3"/>
      <c r="R886" s="3"/>
      <c r="S886" s="3"/>
      <c r="T886" s="3"/>
      <c r="U886" s="3"/>
      <c r="V886" s="3"/>
      <c r="W886" s="3"/>
    </row>
    <row r="887" spans="1:23" ht="14">
      <c r="A887" s="3"/>
      <c r="B887" s="3"/>
      <c r="C887" s="3"/>
      <c r="D887" s="3"/>
      <c r="E887" s="3"/>
      <c r="F887" s="3"/>
      <c r="G887" s="3"/>
      <c r="H887" s="3"/>
      <c r="I887" s="3"/>
      <c r="J887" s="3"/>
      <c r="K887" s="3"/>
      <c r="L887" s="3"/>
      <c r="M887" s="3"/>
      <c r="N887" s="3"/>
      <c r="O887" s="3"/>
      <c r="P887" s="3"/>
      <c r="Q887" s="3"/>
      <c r="R887" s="3"/>
      <c r="S887" s="3"/>
      <c r="T887" s="3"/>
      <c r="U887" s="3"/>
      <c r="V887" s="3"/>
      <c r="W887" s="3"/>
    </row>
    <row r="888" spans="1:23" ht="14">
      <c r="A888" s="3"/>
      <c r="B888" s="3"/>
      <c r="C888" s="3"/>
      <c r="D888" s="3"/>
      <c r="E888" s="3"/>
      <c r="F888" s="3"/>
      <c r="G888" s="3"/>
      <c r="H888" s="3"/>
      <c r="I888" s="3"/>
      <c r="J888" s="3"/>
      <c r="K888" s="3"/>
      <c r="L888" s="3"/>
      <c r="M888" s="3"/>
      <c r="N888" s="3"/>
      <c r="O888" s="3"/>
      <c r="P888" s="3"/>
      <c r="Q888" s="3"/>
      <c r="R888" s="3"/>
      <c r="S888" s="3"/>
      <c r="T888" s="3"/>
      <c r="U888" s="3"/>
      <c r="V888" s="3"/>
      <c r="W888" s="3"/>
    </row>
    <row r="889" spans="1:23" ht="14">
      <c r="A889" s="3"/>
      <c r="B889" s="3"/>
      <c r="C889" s="3"/>
      <c r="D889" s="3"/>
      <c r="E889" s="3"/>
      <c r="F889" s="3"/>
      <c r="G889" s="3"/>
      <c r="H889" s="3"/>
      <c r="I889" s="3"/>
      <c r="J889" s="3"/>
      <c r="K889" s="3"/>
      <c r="L889" s="3"/>
      <c r="M889" s="3"/>
      <c r="N889" s="3"/>
      <c r="O889" s="3"/>
      <c r="P889" s="3"/>
      <c r="Q889" s="3"/>
      <c r="R889" s="3"/>
      <c r="S889" s="3"/>
      <c r="T889" s="3"/>
      <c r="U889" s="3"/>
      <c r="V889" s="3"/>
      <c r="W889" s="3"/>
    </row>
    <row r="890" spans="1:23" ht="14">
      <c r="A890" s="3"/>
      <c r="B890" s="3"/>
      <c r="C890" s="3"/>
      <c r="D890" s="3"/>
      <c r="E890" s="3"/>
      <c r="F890" s="3"/>
      <c r="G890" s="3"/>
      <c r="H890" s="3"/>
      <c r="I890" s="3"/>
      <c r="J890" s="3"/>
      <c r="K890" s="3"/>
      <c r="L890" s="3"/>
      <c r="M890" s="3"/>
      <c r="N890" s="3"/>
      <c r="O890" s="3"/>
      <c r="P890" s="3"/>
      <c r="Q890" s="3"/>
      <c r="R890" s="3"/>
      <c r="S890" s="3"/>
      <c r="T890" s="3"/>
      <c r="U890" s="3"/>
      <c r="V890" s="3"/>
      <c r="W890" s="3"/>
    </row>
    <row r="891" spans="1:23" ht="14">
      <c r="A891" s="3"/>
      <c r="B891" s="3"/>
      <c r="C891" s="3"/>
      <c r="D891" s="3"/>
      <c r="E891" s="3"/>
      <c r="F891" s="3"/>
      <c r="G891" s="3"/>
      <c r="H891" s="3"/>
      <c r="I891" s="3"/>
      <c r="J891" s="3"/>
      <c r="K891" s="3"/>
      <c r="L891" s="3"/>
      <c r="M891" s="3"/>
      <c r="N891" s="3"/>
      <c r="O891" s="3"/>
      <c r="P891" s="3"/>
      <c r="Q891" s="3"/>
      <c r="R891" s="3"/>
      <c r="S891" s="3"/>
      <c r="T891" s="3"/>
      <c r="U891" s="3"/>
      <c r="V891" s="3"/>
      <c r="W891" s="3"/>
    </row>
    <row r="892" spans="1:23" ht="14">
      <c r="A892" s="3"/>
      <c r="B892" s="3"/>
      <c r="C892" s="3"/>
      <c r="D892" s="3"/>
      <c r="E892" s="3"/>
      <c r="F892" s="3"/>
      <c r="G892" s="3"/>
      <c r="H892" s="3"/>
      <c r="I892" s="3"/>
      <c r="J892" s="3"/>
      <c r="K892" s="3"/>
      <c r="L892" s="3"/>
      <c r="M892" s="3"/>
      <c r="N892" s="3"/>
      <c r="O892" s="3"/>
      <c r="P892" s="3"/>
      <c r="Q892" s="3"/>
      <c r="R892" s="3"/>
      <c r="S892" s="3"/>
      <c r="T892" s="3"/>
      <c r="U892" s="3"/>
      <c r="V892" s="3"/>
      <c r="W892" s="3"/>
    </row>
    <row r="893" spans="1:23" ht="14">
      <c r="A893" s="3"/>
      <c r="B893" s="3"/>
      <c r="C893" s="3"/>
      <c r="D893" s="3"/>
      <c r="E893" s="3"/>
      <c r="F893" s="3"/>
      <c r="G893" s="3"/>
      <c r="H893" s="3"/>
      <c r="I893" s="3"/>
      <c r="J893" s="3"/>
      <c r="K893" s="3"/>
      <c r="L893" s="3"/>
      <c r="M893" s="3"/>
      <c r="N893" s="3"/>
      <c r="O893" s="3"/>
      <c r="P893" s="3"/>
      <c r="Q893" s="3"/>
      <c r="R893" s="3"/>
      <c r="S893" s="3"/>
      <c r="T893" s="3"/>
      <c r="U893" s="3"/>
      <c r="V893" s="3"/>
      <c r="W893" s="3"/>
    </row>
    <row r="894" spans="1:23" ht="14">
      <c r="A894" s="3"/>
      <c r="B894" s="3"/>
      <c r="C894" s="3"/>
      <c r="D894" s="3"/>
      <c r="E894" s="3"/>
      <c r="F894" s="3"/>
      <c r="G894" s="3"/>
      <c r="H894" s="3"/>
      <c r="I894" s="3"/>
      <c r="J894" s="3"/>
      <c r="K894" s="3"/>
      <c r="L894" s="3"/>
      <c r="M894" s="3"/>
      <c r="N894" s="3"/>
      <c r="O894" s="3"/>
      <c r="P894" s="3"/>
      <c r="Q894" s="3"/>
      <c r="R894" s="3"/>
      <c r="S894" s="3"/>
      <c r="T894" s="3"/>
      <c r="U894" s="3"/>
      <c r="V894" s="3"/>
      <c r="W894" s="3"/>
    </row>
    <row r="895" spans="1:23" ht="14">
      <c r="A895" s="3"/>
      <c r="B895" s="3"/>
      <c r="C895" s="3"/>
      <c r="D895" s="3"/>
      <c r="E895" s="3"/>
      <c r="F895" s="3"/>
      <c r="G895" s="3"/>
      <c r="H895" s="3"/>
      <c r="I895" s="3"/>
      <c r="J895" s="3"/>
      <c r="K895" s="3"/>
      <c r="L895" s="3"/>
      <c r="M895" s="3"/>
      <c r="N895" s="3"/>
      <c r="O895" s="3"/>
      <c r="P895" s="3"/>
      <c r="Q895" s="3"/>
      <c r="R895" s="3"/>
      <c r="S895" s="3"/>
      <c r="T895" s="3"/>
      <c r="U895" s="3"/>
      <c r="V895" s="3"/>
      <c r="W895" s="3"/>
    </row>
    <row r="896" spans="1:23" ht="14">
      <c r="A896" s="3"/>
      <c r="B896" s="3"/>
      <c r="C896" s="3"/>
      <c r="D896" s="3"/>
      <c r="E896" s="3"/>
      <c r="F896" s="3"/>
      <c r="G896" s="3"/>
      <c r="H896" s="3"/>
      <c r="I896" s="3"/>
      <c r="J896" s="3"/>
      <c r="K896" s="3"/>
      <c r="L896" s="3"/>
      <c r="M896" s="3"/>
      <c r="N896" s="3"/>
      <c r="O896" s="3"/>
      <c r="P896" s="3"/>
      <c r="Q896" s="3"/>
      <c r="R896" s="3"/>
      <c r="S896" s="3"/>
      <c r="T896" s="3"/>
      <c r="U896" s="3"/>
      <c r="V896" s="3"/>
      <c r="W896" s="3"/>
    </row>
    <row r="897" spans="1:23" ht="14">
      <c r="A897" s="3"/>
      <c r="B897" s="3"/>
      <c r="C897" s="3"/>
      <c r="D897" s="3"/>
      <c r="E897" s="3"/>
      <c r="F897" s="3"/>
      <c r="G897" s="3"/>
      <c r="H897" s="3"/>
      <c r="I897" s="3"/>
      <c r="J897" s="3"/>
      <c r="K897" s="3"/>
      <c r="L897" s="3"/>
      <c r="M897" s="3"/>
      <c r="N897" s="3"/>
      <c r="O897" s="3"/>
      <c r="P897" s="3"/>
      <c r="Q897" s="3"/>
      <c r="R897" s="3"/>
      <c r="S897" s="3"/>
      <c r="T897" s="3"/>
      <c r="U897" s="3"/>
      <c r="V897" s="3"/>
      <c r="W897" s="3"/>
    </row>
    <row r="898" spans="1:23" ht="14">
      <c r="A898" s="3"/>
      <c r="B898" s="3"/>
      <c r="C898" s="3"/>
      <c r="D898" s="3"/>
      <c r="E898" s="3"/>
      <c r="F898" s="3"/>
      <c r="G898" s="3"/>
      <c r="H898" s="3"/>
      <c r="I898" s="3"/>
      <c r="J898" s="3"/>
      <c r="K898" s="3"/>
      <c r="L898" s="3"/>
      <c r="M898" s="3"/>
      <c r="N898" s="3"/>
      <c r="O898" s="3"/>
      <c r="P898" s="3"/>
      <c r="Q898" s="3"/>
      <c r="R898" s="3"/>
      <c r="S898" s="3"/>
      <c r="T898" s="3"/>
      <c r="U898" s="3"/>
      <c r="V898" s="3"/>
      <c r="W898" s="3"/>
    </row>
    <row r="899" spans="1:23" ht="14">
      <c r="A899" s="3"/>
      <c r="B899" s="3"/>
      <c r="C899" s="3"/>
      <c r="D899" s="3"/>
      <c r="E899" s="3"/>
      <c r="F899" s="3"/>
      <c r="G899" s="3"/>
      <c r="H899" s="3"/>
      <c r="I899" s="3"/>
      <c r="J899" s="3"/>
      <c r="K899" s="3"/>
      <c r="L899" s="3"/>
      <c r="M899" s="3"/>
      <c r="N899" s="3"/>
      <c r="O899" s="3"/>
      <c r="P899" s="3"/>
      <c r="Q899" s="3"/>
      <c r="R899" s="3"/>
      <c r="S899" s="3"/>
      <c r="T899" s="3"/>
      <c r="U899" s="3"/>
      <c r="V899" s="3"/>
      <c r="W899" s="3"/>
    </row>
    <row r="900" spans="1:23" ht="14">
      <c r="A900" s="3"/>
      <c r="B900" s="3"/>
      <c r="C900" s="3"/>
      <c r="D900" s="3"/>
      <c r="E900" s="3"/>
      <c r="F900" s="3"/>
      <c r="G900" s="3"/>
      <c r="H900" s="3"/>
      <c r="I900" s="3"/>
      <c r="J900" s="3"/>
      <c r="K900" s="3"/>
      <c r="L900" s="3"/>
      <c r="M900" s="3"/>
      <c r="N900" s="3"/>
      <c r="O900" s="3"/>
      <c r="P900" s="3"/>
      <c r="Q900" s="3"/>
      <c r="R900" s="3"/>
      <c r="S900" s="3"/>
      <c r="T900" s="3"/>
      <c r="U900" s="3"/>
      <c r="V900" s="3"/>
      <c r="W900" s="3"/>
    </row>
    <row r="901" spans="1:23" ht="14">
      <c r="A901" s="3"/>
      <c r="B901" s="3"/>
      <c r="C901" s="3"/>
      <c r="D901" s="3"/>
      <c r="E901" s="3"/>
      <c r="F901" s="3"/>
      <c r="G901" s="3"/>
      <c r="H901" s="3"/>
      <c r="I901" s="3"/>
      <c r="J901" s="3"/>
      <c r="K901" s="3"/>
      <c r="L901" s="3"/>
      <c r="M901" s="3"/>
      <c r="N901" s="3"/>
      <c r="O901" s="3"/>
      <c r="P901" s="3"/>
      <c r="Q901" s="3"/>
      <c r="R901" s="3"/>
      <c r="S901" s="3"/>
      <c r="T901" s="3"/>
      <c r="U901" s="3"/>
      <c r="V901" s="3"/>
      <c r="W901" s="3"/>
    </row>
    <row r="902" spans="1:23" ht="14">
      <c r="A902" s="3"/>
      <c r="B902" s="3"/>
      <c r="C902" s="3"/>
      <c r="D902" s="3"/>
      <c r="E902" s="3"/>
      <c r="F902" s="3"/>
      <c r="G902" s="3"/>
      <c r="H902" s="3"/>
      <c r="I902" s="3"/>
      <c r="J902" s="3"/>
      <c r="K902" s="3"/>
      <c r="L902" s="3"/>
      <c r="M902" s="3"/>
      <c r="N902" s="3"/>
      <c r="O902" s="3"/>
      <c r="P902" s="3"/>
      <c r="Q902" s="3"/>
      <c r="R902" s="3"/>
      <c r="S902" s="3"/>
      <c r="T902" s="3"/>
      <c r="U902" s="3"/>
      <c r="V902" s="3"/>
      <c r="W902" s="3"/>
    </row>
    <row r="903" spans="1:23" ht="14">
      <c r="A903" s="3"/>
      <c r="B903" s="3"/>
      <c r="C903" s="3"/>
      <c r="D903" s="3"/>
      <c r="E903" s="3"/>
      <c r="F903" s="3"/>
      <c r="G903" s="3"/>
      <c r="H903" s="3"/>
      <c r="I903" s="3"/>
      <c r="J903" s="3"/>
      <c r="K903" s="3"/>
      <c r="L903" s="3"/>
      <c r="M903" s="3"/>
      <c r="N903" s="3"/>
      <c r="O903" s="3"/>
      <c r="P903" s="3"/>
      <c r="Q903" s="3"/>
      <c r="R903" s="3"/>
      <c r="S903" s="3"/>
      <c r="T903" s="3"/>
      <c r="U903" s="3"/>
      <c r="V903" s="3"/>
      <c r="W903" s="3"/>
    </row>
    <row r="904" spans="1:23" ht="14">
      <c r="A904" s="3"/>
      <c r="B904" s="3"/>
      <c r="C904" s="3"/>
      <c r="D904" s="3"/>
      <c r="E904" s="3"/>
      <c r="F904" s="3"/>
      <c r="G904" s="3"/>
      <c r="H904" s="3"/>
      <c r="I904" s="3"/>
      <c r="J904" s="3"/>
      <c r="K904" s="3"/>
      <c r="L904" s="3"/>
      <c r="M904" s="3"/>
      <c r="N904" s="3"/>
      <c r="O904" s="3"/>
      <c r="P904" s="3"/>
      <c r="Q904" s="3"/>
      <c r="R904" s="3"/>
      <c r="S904" s="3"/>
      <c r="T904" s="3"/>
      <c r="U904" s="3"/>
      <c r="V904" s="3"/>
      <c r="W904" s="3"/>
    </row>
    <row r="905" spans="1:23" ht="14">
      <c r="A905" s="3"/>
      <c r="B905" s="3"/>
      <c r="C905" s="3"/>
      <c r="D905" s="3"/>
      <c r="E905" s="3"/>
      <c r="F905" s="3"/>
      <c r="G905" s="3"/>
      <c r="H905" s="3"/>
      <c r="I905" s="3"/>
      <c r="J905" s="3"/>
      <c r="K905" s="3"/>
      <c r="L905" s="3"/>
      <c r="M905" s="3"/>
      <c r="N905" s="3"/>
      <c r="O905" s="3"/>
      <c r="P905" s="3"/>
      <c r="Q905" s="3"/>
      <c r="R905" s="3"/>
      <c r="S905" s="3"/>
      <c r="T905" s="3"/>
      <c r="U905" s="3"/>
      <c r="V905" s="3"/>
      <c r="W905" s="3"/>
    </row>
    <row r="906" spans="1:23" ht="14">
      <c r="A906" s="3"/>
      <c r="B906" s="3"/>
      <c r="C906" s="3"/>
      <c r="D906" s="3"/>
      <c r="E906" s="3"/>
      <c r="F906" s="3"/>
      <c r="G906" s="3"/>
      <c r="H906" s="3"/>
      <c r="I906" s="3"/>
      <c r="J906" s="3"/>
      <c r="K906" s="3"/>
      <c r="L906" s="3"/>
      <c r="M906" s="3"/>
      <c r="N906" s="3"/>
      <c r="O906" s="3"/>
      <c r="P906" s="3"/>
      <c r="Q906" s="3"/>
      <c r="R906" s="3"/>
      <c r="S906" s="3"/>
      <c r="T906" s="3"/>
      <c r="U906" s="3"/>
      <c r="V906" s="3"/>
      <c r="W906" s="3"/>
    </row>
    <row r="907" spans="1:23" ht="14">
      <c r="A907" s="3"/>
      <c r="B907" s="3"/>
      <c r="C907" s="3"/>
      <c r="D907" s="3"/>
      <c r="E907" s="3"/>
      <c r="F907" s="3"/>
      <c r="G907" s="3"/>
      <c r="H907" s="3"/>
      <c r="I907" s="3"/>
      <c r="J907" s="3"/>
      <c r="K907" s="3"/>
      <c r="L907" s="3"/>
      <c r="M907" s="3"/>
      <c r="N907" s="3"/>
      <c r="O907" s="3"/>
      <c r="P907" s="3"/>
      <c r="Q907" s="3"/>
      <c r="R907" s="3"/>
      <c r="S907" s="3"/>
      <c r="T907" s="3"/>
      <c r="U907" s="3"/>
      <c r="V907" s="3"/>
      <c r="W907" s="3"/>
    </row>
    <row r="908" spans="1:23" ht="14">
      <c r="A908" s="3"/>
      <c r="B908" s="3"/>
      <c r="C908" s="3"/>
      <c r="D908" s="3"/>
      <c r="E908" s="3"/>
      <c r="F908" s="3"/>
      <c r="G908" s="3"/>
      <c r="H908" s="3"/>
      <c r="I908" s="3"/>
      <c r="J908" s="3"/>
      <c r="K908" s="3"/>
      <c r="L908" s="3"/>
      <c r="M908" s="3"/>
      <c r="N908" s="3"/>
      <c r="O908" s="3"/>
      <c r="P908" s="3"/>
      <c r="Q908" s="3"/>
      <c r="R908" s="3"/>
      <c r="S908" s="3"/>
      <c r="T908" s="3"/>
      <c r="U908" s="3"/>
      <c r="V908" s="3"/>
      <c r="W908" s="3"/>
    </row>
    <row r="909" spans="1:23" ht="14">
      <c r="A909" s="3"/>
      <c r="B909" s="3"/>
      <c r="C909" s="3"/>
      <c r="D909" s="3"/>
      <c r="E909" s="3"/>
      <c r="F909" s="3"/>
      <c r="G909" s="3"/>
      <c r="H909" s="3"/>
      <c r="I909" s="3"/>
      <c r="J909" s="3"/>
      <c r="K909" s="3"/>
      <c r="L909" s="3"/>
      <c r="M909" s="3"/>
      <c r="N909" s="3"/>
      <c r="O909" s="3"/>
      <c r="P909" s="3"/>
      <c r="Q909" s="3"/>
      <c r="R909" s="3"/>
      <c r="S909" s="3"/>
      <c r="T909" s="3"/>
      <c r="U909" s="3"/>
      <c r="V909" s="3"/>
      <c r="W909" s="3"/>
    </row>
    <row r="910" spans="1:23" ht="14">
      <c r="A910" s="3"/>
      <c r="B910" s="3"/>
      <c r="C910" s="3"/>
      <c r="D910" s="3"/>
      <c r="E910" s="3"/>
      <c r="F910" s="3"/>
      <c r="G910" s="3"/>
      <c r="H910" s="3"/>
      <c r="I910" s="3"/>
      <c r="J910" s="3"/>
      <c r="K910" s="3"/>
      <c r="L910" s="3"/>
      <c r="M910" s="3"/>
      <c r="N910" s="3"/>
      <c r="O910" s="3"/>
      <c r="P910" s="3"/>
      <c r="Q910" s="3"/>
      <c r="R910" s="3"/>
      <c r="S910" s="3"/>
      <c r="T910" s="3"/>
      <c r="U910" s="3"/>
      <c r="V910" s="3"/>
      <c r="W910" s="3"/>
    </row>
    <row r="911" spans="1:23" ht="14">
      <c r="A911" s="3"/>
      <c r="B911" s="3"/>
      <c r="C911" s="3"/>
      <c r="D911" s="3"/>
      <c r="E911" s="3"/>
      <c r="F911" s="3"/>
      <c r="G911" s="3"/>
      <c r="H911" s="3"/>
      <c r="I911" s="3"/>
      <c r="J911" s="3"/>
      <c r="K911" s="3"/>
      <c r="L911" s="3"/>
      <c r="M911" s="3"/>
      <c r="N911" s="3"/>
      <c r="O911" s="3"/>
      <c r="P911" s="3"/>
      <c r="Q911" s="3"/>
      <c r="R911" s="3"/>
      <c r="S911" s="3"/>
      <c r="T911" s="3"/>
      <c r="U911" s="3"/>
      <c r="V911" s="3"/>
      <c r="W911" s="3"/>
    </row>
    <row r="912" spans="1:23" ht="14">
      <c r="A912" s="3"/>
      <c r="B912" s="3"/>
      <c r="C912" s="3"/>
      <c r="D912" s="3"/>
      <c r="E912" s="3"/>
      <c r="F912" s="3"/>
      <c r="G912" s="3"/>
      <c r="H912" s="3"/>
      <c r="I912" s="3"/>
      <c r="J912" s="3"/>
      <c r="K912" s="3"/>
      <c r="L912" s="3"/>
      <c r="M912" s="3"/>
      <c r="N912" s="3"/>
      <c r="O912" s="3"/>
      <c r="P912" s="3"/>
      <c r="Q912" s="3"/>
      <c r="R912" s="3"/>
      <c r="S912" s="3"/>
      <c r="T912" s="3"/>
      <c r="U912" s="3"/>
      <c r="V912" s="3"/>
      <c r="W912" s="3"/>
    </row>
    <row r="913" spans="1:23" ht="14">
      <c r="A913" s="3"/>
      <c r="B913" s="3"/>
      <c r="C913" s="3"/>
      <c r="D913" s="3"/>
      <c r="E913" s="3"/>
      <c r="F913" s="3"/>
      <c r="G913" s="3"/>
      <c r="H913" s="3"/>
      <c r="I913" s="3"/>
      <c r="J913" s="3"/>
      <c r="K913" s="3"/>
      <c r="L913" s="3"/>
      <c r="M913" s="3"/>
      <c r="N913" s="3"/>
      <c r="O913" s="3"/>
      <c r="P913" s="3"/>
      <c r="Q913" s="3"/>
      <c r="R913" s="3"/>
      <c r="S913" s="3"/>
      <c r="T913" s="3"/>
      <c r="U913" s="3"/>
      <c r="V913" s="3"/>
      <c r="W913" s="3"/>
    </row>
    <row r="914" spans="1:23" ht="14">
      <c r="A914" s="3"/>
      <c r="B914" s="3"/>
      <c r="C914" s="3"/>
      <c r="D914" s="3"/>
      <c r="E914" s="3"/>
      <c r="F914" s="3"/>
      <c r="G914" s="3"/>
      <c r="H914" s="3"/>
      <c r="I914" s="3"/>
      <c r="J914" s="3"/>
      <c r="K914" s="3"/>
      <c r="L914" s="3"/>
      <c r="M914" s="3"/>
      <c r="N914" s="3"/>
      <c r="O914" s="3"/>
      <c r="P914" s="3"/>
      <c r="Q914" s="3"/>
      <c r="R914" s="3"/>
      <c r="S914" s="3"/>
      <c r="T914" s="3"/>
      <c r="U914" s="3"/>
      <c r="V914" s="3"/>
      <c r="W914" s="3"/>
    </row>
    <row r="915" spans="1:23" ht="14">
      <c r="A915" s="3"/>
      <c r="B915" s="3"/>
      <c r="C915" s="3"/>
      <c r="D915" s="3"/>
      <c r="E915" s="3"/>
      <c r="F915" s="3"/>
      <c r="G915" s="3"/>
      <c r="H915" s="3"/>
      <c r="I915" s="3"/>
      <c r="J915" s="3"/>
      <c r="K915" s="3"/>
      <c r="L915" s="3"/>
      <c r="M915" s="3"/>
      <c r="N915" s="3"/>
      <c r="O915" s="3"/>
      <c r="P915" s="3"/>
      <c r="Q915" s="3"/>
      <c r="R915" s="3"/>
      <c r="S915" s="3"/>
      <c r="T915" s="3"/>
      <c r="U915" s="3"/>
      <c r="V915" s="3"/>
      <c r="W915" s="3"/>
    </row>
    <row r="916" spans="1:23" ht="14">
      <c r="A916" s="3"/>
      <c r="B916" s="3"/>
      <c r="C916" s="3"/>
      <c r="D916" s="3"/>
      <c r="E916" s="3"/>
      <c r="F916" s="3"/>
      <c r="G916" s="3"/>
      <c r="H916" s="3"/>
      <c r="I916" s="3"/>
      <c r="J916" s="3"/>
      <c r="K916" s="3"/>
      <c r="L916" s="3"/>
      <c r="M916" s="3"/>
      <c r="N916" s="3"/>
      <c r="O916" s="3"/>
      <c r="P916" s="3"/>
      <c r="Q916" s="3"/>
      <c r="R916" s="3"/>
      <c r="S916" s="3"/>
      <c r="T916" s="3"/>
      <c r="U916" s="3"/>
      <c r="V916" s="3"/>
      <c r="W916" s="3"/>
    </row>
    <row r="917" spans="1:23" ht="14">
      <c r="A917" s="3"/>
      <c r="B917" s="3"/>
      <c r="C917" s="3"/>
      <c r="D917" s="3"/>
      <c r="E917" s="3"/>
      <c r="F917" s="3"/>
      <c r="G917" s="3"/>
      <c r="H917" s="3"/>
      <c r="I917" s="3"/>
      <c r="J917" s="3"/>
      <c r="K917" s="3"/>
      <c r="L917" s="3"/>
      <c r="M917" s="3"/>
      <c r="N917" s="3"/>
      <c r="O917" s="3"/>
      <c r="P917" s="3"/>
      <c r="Q917" s="3"/>
      <c r="R917" s="3"/>
      <c r="S917" s="3"/>
      <c r="T917" s="3"/>
      <c r="U917" s="3"/>
      <c r="V917" s="3"/>
      <c r="W917" s="3"/>
    </row>
    <row r="918" spans="1:23" ht="14">
      <c r="A918" s="3"/>
      <c r="B918" s="3"/>
      <c r="C918" s="3"/>
      <c r="D918" s="3"/>
      <c r="E918" s="3"/>
      <c r="F918" s="3"/>
      <c r="G918" s="3"/>
      <c r="H918" s="3"/>
      <c r="I918" s="3"/>
      <c r="J918" s="3"/>
      <c r="K918" s="3"/>
      <c r="L918" s="3"/>
      <c r="M918" s="3"/>
      <c r="N918" s="3"/>
      <c r="O918" s="3"/>
      <c r="P918" s="3"/>
      <c r="Q918" s="3"/>
      <c r="R918" s="3"/>
      <c r="S918" s="3"/>
      <c r="T918" s="3"/>
      <c r="U918" s="3"/>
      <c r="V918" s="3"/>
      <c r="W918" s="3"/>
    </row>
    <row r="919" spans="1:23" ht="14">
      <c r="A919" s="3"/>
      <c r="B919" s="3"/>
      <c r="C919" s="3"/>
      <c r="D919" s="3"/>
      <c r="E919" s="3"/>
      <c r="F919" s="3"/>
      <c r="G919" s="3"/>
      <c r="H919" s="3"/>
      <c r="I919" s="3"/>
      <c r="J919" s="3"/>
      <c r="K919" s="3"/>
      <c r="L919" s="3"/>
      <c r="M919" s="3"/>
      <c r="N919" s="3"/>
      <c r="O919" s="3"/>
      <c r="P919" s="3"/>
      <c r="Q919" s="3"/>
      <c r="R919" s="3"/>
      <c r="S919" s="3"/>
      <c r="T919" s="3"/>
      <c r="U919" s="3"/>
      <c r="V919" s="3"/>
      <c r="W919" s="3"/>
    </row>
    <row r="920" spans="1:23" ht="14">
      <c r="A920" s="3"/>
      <c r="B920" s="3"/>
      <c r="C920" s="3"/>
      <c r="D920" s="3"/>
      <c r="E920" s="3"/>
      <c r="F920" s="3"/>
      <c r="G920" s="3"/>
      <c r="H920" s="3"/>
      <c r="I920" s="3"/>
      <c r="J920" s="3"/>
      <c r="K920" s="3"/>
      <c r="L920" s="3"/>
      <c r="M920" s="3"/>
      <c r="N920" s="3"/>
      <c r="O920" s="3"/>
      <c r="P920" s="3"/>
      <c r="Q920" s="3"/>
      <c r="R920" s="3"/>
      <c r="S920" s="3"/>
      <c r="T920" s="3"/>
      <c r="U920" s="3"/>
      <c r="V920" s="3"/>
      <c r="W920" s="3"/>
    </row>
    <row r="921" spans="1:23" ht="14">
      <c r="A921" s="3"/>
      <c r="B921" s="3"/>
      <c r="C921" s="3"/>
      <c r="D921" s="3"/>
      <c r="E921" s="3"/>
      <c r="F921" s="3"/>
      <c r="G921" s="3"/>
      <c r="H921" s="3"/>
      <c r="I921" s="3"/>
      <c r="J921" s="3"/>
      <c r="K921" s="3"/>
      <c r="L921" s="3"/>
      <c r="M921" s="3"/>
      <c r="N921" s="3"/>
      <c r="O921" s="3"/>
      <c r="P921" s="3"/>
      <c r="Q921" s="3"/>
      <c r="R921" s="3"/>
      <c r="S921" s="3"/>
      <c r="T921" s="3"/>
      <c r="U921" s="3"/>
      <c r="V921" s="3"/>
      <c r="W921" s="3"/>
    </row>
    <row r="922" spans="1:23" ht="14">
      <c r="A922" s="3"/>
      <c r="B922" s="3"/>
      <c r="C922" s="3"/>
      <c r="D922" s="3"/>
      <c r="E922" s="3"/>
      <c r="F922" s="3"/>
      <c r="G922" s="3"/>
      <c r="H922" s="3"/>
      <c r="I922" s="3"/>
      <c r="J922" s="3"/>
      <c r="K922" s="3"/>
      <c r="L922" s="3"/>
      <c r="M922" s="3"/>
      <c r="N922" s="3"/>
      <c r="O922" s="3"/>
      <c r="P922" s="3"/>
      <c r="Q922" s="3"/>
      <c r="R922" s="3"/>
      <c r="S922" s="3"/>
      <c r="T922" s="3"/>
      <c r="U922" s="3"/>
      <c r="V922" s="3"/>
      <c r="W922" s="3"/>
    </row>
    <row r="923" spans="1:23" ht="14">
      <c r="A923" s="3"/>
      <c r="B923" s="3"/>
      <c r="C923" s="3"/>
      <c r="D923" s="3"/>
      <c r="E923" s="3"/>
      <c r="F923" s="3"/>
      <c r="G923" s="3"/>
      <c r="H923" s="3"/>
      <c r="I923" s="3"/>
      <c r="J923" s="3"/>
      <c r="K923" s="3"/>
      <c r="L923" s="3"/>
      <c r="M923" s="3"/>
      <c r="N923" s="3"/>
      <c r="O923" s="3"/>
      <c r="P923" s="3"/>
      <c r="Q923" s="3"/>
      <c r="R923" s="3"/>
      <c r="S923" s="3"/>
      <c r="T923" s="3"/>
      <c r="U923" s="3"/>
      <c r="V923" s="3"/>
      <c r="W923" s="3"/>
    </row>
    <row r="924" spans="1:23" ht="14">
      <c r="A924" s="3"/>
      <c r="B924" s="3"/>
      <c r="C924" s="3"/>
      <c r="D924" s="3"/>
      <c r="E924" s="3"/>
      <c r="F924" s="3"/>
      <c r="G924" s="3"/>
      <c r="H924" s="3"/>
      <c r="I924" s="3"/>
      <c r="J924" s="3"/>
      <c r="K924" s="3"/>
      <c r="L924" s="3"/>
      <c r="M924" s="3"/>
      <c r="N924" s="3"/>
      <c r="O924" s="3"/>
      <c r="P924" s="3"/>
      <c r="Q924" s="3"/>
      <c r="R924" s="3"/>
      <c r="S924" s="3"/>
      <c r="T924" s="3"/>
      <c r="U924" s="3"/>
      <c r="V924" s="3"/>
      <c r="W924" s="3"/>
    </row>
    <row r="925" spans="1:23" ht="14">
      <c r="A925" s="3"/>
      <c r="B925" s="3"/>
      <c r="C925" s="3"/>
      <c r="D925" s="3"/>
      <c r="E925" s="3"/>
      <c r="F925" s="3"/>
      <c r="G925" s="3"/>
      <c r="H925" s="3"/>
      <c r="I925" s="3"/>
      <c r="J925" s="3"/>
      <c r="K925" s="3"/>
      <c r="L925" s="3"/>
      <c r="M925" s="3"/>
      <c r="N925" s="3"/>
      <c r="O925" s="3"/>
      <c r="P925" s="3"/>
      <c r="Q925" s="3"/>
      <c r="R925" s="3"/>
      <c r="S925" s="3"/>
      <c r="T925" s="3"/>
      <c r="U925" s="3"/>
      <c r="V925" s="3"/>
      <c r="W925" s="3"/>
    </row>
    <row r="926" spans="1:23" ht="14">
      <c r="A926" s="3"/>
      <c r="B926" s="3"/>
      <c r="C926" s="3"/>
      <c r="D926" s="3"/>
      <c r="E926" s="3"/>
      <c r="F926" s="3"/>
      <c r="G926" s="3"/>
      <c r="H926" s="3"/>
      <c r="I926" s="3"/>
      <c r="J926" s="3"/>
      <c r="K926" s="3"/>
      <c r="L926" s="3"/>
      <c r="M926" s="3"/>
      <c r="N926" s="3"/>
      <c r="O926" s="3"/>
      <c r="P926" s="3"/>
      <c r="Q926" s="3"/>
      <c r="R926" s="3"/>
      <c r="S926" s="3"/>
      <c r="T926" s="3"/>
      <c r="U926" s="3"/>
      <c r="V926" s="3"/>
      <c r="W926" s="3"/>
    </row>
    <row r="927" spans="1:23" ht="14">
      <c r="A927" s="3"/>
      <c r="B927" s="3"/>
      <c r="C927" s="3"/>
      <c r="D927" s="3"/>
      <c r="E927" s="3"/>
      <c r="F927" s="3"/>
      <c r="G927" s="3"/>
      <c r="H927" s="3"/>
      <c r="I927" s="3"/>
      <c r="J927" s="3"/>
      <c r="K927" s="3"/>
      <c r="L927" s="3"/>
      <c r="M927" s="3"/>
      <c r="N927" s="3"/>
      <c r="O927" s="3"/>
      <c r="P927" s="3"/>
      <c r="Q927" s="3"/>
      <c r="R927" s="3"/>
      <c r="S927" s="3"/>
      <c r="T927" s="3"/>
      <c r="U927" s="3"/>
      <c r="V927" s="3"/>
      <c r="W927" s="3"/>
    </row>
    <row r="928" spans="1:23" ht="14">
      <c r="A928" s="3"/>
      <c r="B928" s="3"/>
      <c r="C928" s="3"/>
      <c r="D928" s="3"/>
      <c r="E928" s="3"/>
      <c r="F928" s="3"/>
      <c r="G928" s="3"/>
      <c r="H928" s="3"/>
      <c r="I928" s="3"/>
      <c r="J928" s="3"/>
      <c r="K928" s="3"/>
      <c r="L928" s="3"/>
      <c r="M928" s="3"/>
      <c r="N928" s="3"/>
      <c r="O928" s="3"/>
      <c r="P928" s="3"/>
      <c r="Q928" s="3"/>
      <c r="R928" s="3"/>
      <c r="S928" s="3"/>
      <c r="T928" s="3"/>
      <c r="U928" s="3"/>
      <c r="V928" s="3"/>
      <c r="W928" s="3"/>
    </row>
    <row r="929" spans="1:23" ht="14">
      <c r="A929" s="3"/>
      <c r="B929" s="3"/>
      <c r="C929" s="3"/>
      <c r="D929" s="3"/>
      <c r="E929" s="3"/>
      <c r="F929" s="3"/>
      <c r="G929" s="3"/>
      <c r="H929" s="3"/>
      <c r="I929" s="3"/>
      <c r="J929" s="3"/>
      <c r="K929" s="3"/>
      <c r="L929" s="3"/>
      <c r="M929" s="3"/>
      <c r="N929" s="3"/>
      <c r="O929" s="3"/>
      <c r="P929" s="3"/>
      <c r="Q929" s="3"/>
      <c r="R929" s="3"/>
      <c r="S929" s="3"/>
      <c r="T929" s="3"/>
      <c r="U929" s="3"/>
      <c r="V929" s="3"/>
      <c r="W929" s="3"/>
    </row>
    <row r="930" spans="1:23" ht="14">
      <c r="A930" s="3"/>
      <c r="B930" s="3"/>
      <c r="C930" s="3"/>
      <c r="D930" s="3"/>
      <c r="E930" s="3"/>
      <c r="F930" s="3"/>
      <c r="G930" s="3"/>
      <c r="H930" s="3"/>
      <c r="I930" s="3"/>
      <c r="J930" s="3"/>
      <c r="K930" s="3"/>
      <c r="L930" s="3"/>
      <c r="M930" s="3"/>
      <c r="N930" s="3"/>
      <c r="O930" s="3"/>
      <c r="P930" s="3"/>
      <c r="Q930" s="3"/>
      <c r="R930" s="3"/>
      <c r="S930" s="3"/>
      <c r="T930" s="3"/>
      <c r="U930" s="3"/>
      <c r="V930" s="3"/>
      <c r="W930" s="3"/>
    </row>
    <row r="931" spans="1:23" ht="14">
      <c r="A931" s="3"/>
      <c r="B931" s="3"/>
      <c r="C931" s="3"/>
      <c r="D931" s="3"/>
      <c r="E931" s="3"/>
      <c r="F931" s="3"/>
      <c r="G931" s="3"/>
      <c r="H931" s="3"/>
      <c r="I931" s="3"/>
      <c r="J931" s="3"/>
      <c r="K931" s="3"/>
      <c r="L931" s="3"/>
      <c r="M931" s="3"/>
      <c r="N931" s="3"/>
      <c r="O931" s="3"/>
      <c r="P931" s="3"/>
      <c r="Q931" s="3"/>
      <c r="R931" s="3"/>
      <c r="S931" s="3"/>
      <c r="T931" s="3"/>
      <c r="U931" s="3"/>
      <c r="V931" s="3"/>
      <c r="W931" s="3"/>
    </row>
    <row r="932" spans="1:23" ht="14">
      <c r="A932" s="3"/>
      <c r="B932" s="3"/>
      <c r="C932" s="3"/>
      <c r="D932" s="3"/>
      <c r="E932" s="3"/>
      <c r="F932" s="3"/>
      <c r="G932" s="3"/>
      <c r="H932" s="3"/>
      <c r="I932" s="3"/>
      <c r="J932" s="3"/>
      <c r="K932" s="3"/>
      <c r="L932" s="3"/>
      <c r="M932" s="3"/>
      <c r="N932" s="3"/>
      <c r="O932" s="3"/>
      <c r="P932" s="3"/>
      <c r="Q932" s="3"/>
      <c r="R932" s="3"/>
      <c r="S932" s="3"/>
      <c r="T932" s="3"/>
      <c r="U932" s="3"/>
      <c r="V932" s="3"/>
      <c r="W932" s="3"/>
    </row>
    <row r="933" spans="1:23" ht="14">
      <c r="A933" s="3"/>
      <c r="B933" s="3"/>
      <c r="C933" s="3"/>
      <c r="D933" s="3"/>
      <c r="E933" s="3"/>
      <c r="F933" s="3"/>
      <c r="G933" s="3"/>
      <c r="H933" s="3"/>
      <c r="I933" s="3"/>
      <c r="J933" s="3"/>
      <c r="K933" s="3"/>
      <c r="L933" s="3"/>
      <c r="M933" s="3"/>
      <c r="N933" s="3"/>
      <c r="O933" s="3"/>
      <c r="P933" s="3"/>
      <c r="Q933" s="3"/>
      <c r="R933" s="3"/>
      <c r="S933" s="3"/>
      <c r="T933" s="3"/>
      <c r="U933" s="3"/>
      <c r="V933" s="3"/>
      <c r="W933" s="3"/>
    </row>
    <row r="934" spans="1:23" ht="14">
      <c r="A934" s="3"/>
      <c r="B934" s="3"/>
      <c r="C934" s="3"/>
      <c r="D934" s="3"/>
      <c r="E934" s="3"/>
      <c r="F934" s="3"/>
      <c r="G934" s="3"/>
      <c r="H934" s="3"/>
      <c r="I934" s="3"/>
      <c r="J934" s="3"/>
      <c r="K934" s="3"/>
      <c r="L934" s="3"/>
      <c r="M934" s="3"/>
      <c r="N934" s="3"/>
      <c r="O934" s="3"/>
      <c r="P934" s="3"/>
      <c r="Q934" s="3"/>
      <c r="R934" s="3"/>
      <c r="S934" s="3"/>
      <c r="T934" s="3"/>
      <c r="U934" s="3"/>
      <c r="V934" s="3"/>
      <c r="W934" s="3"/>
    </row>
    <row r="935" spans="1:23" ht="14">
      <c r="A935" s="3"/>
      <c r="B935" s="3"/>
      <c r="C935" s="3"/>
      <c r="D935" s="3"/>
      <c r="E935" s="3"/>
      <c r="F935" s="3"/>
      <c r="G935" s="3"/>
      <c r="H935" s="3"/>
      <c r="I935" s="3"/>
      <c r="J935" s="3"/>
      <c r="K935" s="3"/>
      <c r="L935" s="3"/>
      <c r="M935" s="3"/>
      <c r="N935" s="3"/>
      <c r="O935" s="3"/>
      <c r="P935" s="3"/>
      <c r="Q935" s="3"/>
      <c r="R935" s="3"/>
      <c r="S935" s="3"/>
      <c r="T935" s="3"/>
      <c r="U935" s="3"/>
      <c r="V935" s="3"/>
      <c r="W935" s="3"/>
    </row>
    <row r="936" spans="1:23" ht="14">
      <c r="A936" s="3"/>
      <c r="B936" s="3"/>
      <c r="C936" s="3"/>
      <c r="D936" s="3"/>
      <c r="E936" s="3"/>
      <c r="F936" s="3"/>
      <c r="G936" s="3"/>
      <c r="H936" s="3"/>
      <c r="I936" s="3"/>
      <c r="J936" s="3"/>
      <c r="K936" s="3"/>
      <c r="L936" s="3"/>
      <c r="M936" s="3"/>
      <c r="N936" s="3"/>
      <c r="O936" s="3"/>
      <c r="P936" s="3"/>
      <c r="Q936" s="3"/>
      <c r="R936" s="3"/>
      <c r="S936" s="3"/>
      <c r="T936" s="3"/>
      <c r="U936" s="3"/>
      <c r="V936" s="3"/>
      <c r="W936" s="3"/>
    </row>
    <row r="937" spans="1:23" ht="14">
      <c r="A937" s="3"/>
      <c r="B937" s="3"/>
      <c r="C937" s="3"/>
      <c r="D937" s="3"/>
      <c r="E937" s="3"/>
      <c r="F937" s="3"/>
      <c r="G937" s="3"/>
      <c r="H937" s="3"/>
      <c r="I937" s="3"/>
      <c r="J937" s="3"/>
      <c r="K937" s="3"/>
      <c r="L937" s="3"/>
      <c r="M937" s="3"/>
      <c r="N937" s="3"/>
      <c r="O937" s="3"/>
      <c r="P937" s="3"/>
      <c r="Q937" s="3"/>
      <c r="R937" s="3"/>
      <c r="S937" s="3"/>
      <c r="T937" s="3"/>
      <c r="U937" s="3"/>
      <c r="V937" s="3"/>
      <c r="W937" s="3"/>
    </row>
    <row r="938" spans="1:23" ht="14">
      <c r="A938" s="3"/>
      <c r="B938" s="3"/>
      <c r="C938" s="3"/>
      <c r="D938" s="3"/>
      <c r="E938" s="3"/>
      <c r="F938" s="3"/>
      <c r="G938" s="3"/>
      <c r="H938" s="3"/>
      <c r="I938" s="3"/>
      <c r="J938" s="3"/>
      <c r="K938" s="3"/>
      <c r="L938" s="3"/>
      <c r="M938" s="3"/>
      <c r="N938" s="3"/>
      <c r="O938" s="3"/>
      <c r="P938" s="3"/>
      <c r="Q938" s="3"/>
      <c r="R938" s="3"/>
      <c r="S938" s="3"/>
      <c r="T938" s="3"/>
      <c r="U938" s="3"/>
      <c r="V938" s="3"/>
      <c r="W938" s="3"/>
    </row>
    <row r="939" spans="1:23" ht="14">
      <c r="A939" s="3"/>
      <c r="B939" s="3"/>
      <c r="C939" s="3"/>
      <c r="D939" s="3"/>
      <c r="E939" s="3"/>
      <c r="F939" s="3"/>
      <c r="G939" s="3"/>
      <c r="H939" s="3"/>
      <c r="I939" s="3"/>
      <c r="J939" s="3"/>
      <c r="K939" s="3"/>
      <c r="L939" s="3"/>
      <c r="M939" s="3"/>
      <c r="N939" s="3"/>
      <c r="O939" s="3"/>
      <c r="P939" s="3"/>
      <c r="Q939" s="3"/>
      <c r="R939" s="3"/>
      <c r="S939" s="3"/>
      <c r="T939" s="3"/>
      <c r="U939" s="3"/>
      <c r="V939" s="3"/>
      <c r="W939" s="3"/>
    </row>
    <row r="940" spans="1:23" ht="14">
      <c r="A940" s="3"/>
      <c r="B940" s="3"/>
      <c r="C940" s="3"/>
      <c r="D940" s="3"/>
      <c r="E940" s="3"/>
      <c r="F940" s="3"/>
      <c r="G940" s="3"/>
      <c r="H940" s="3"/>
      <c r="I940" s="3"/>
      <c r="J940" s="3"/>
      <c r="K940" s="3"/>
      <c r="L940" s="3"/>
      <c r="M940" s="3"/>
      <c r="N940" s="3"/>
      <c r="O940" s="3"/>
      <c r="P940" s="3"/>
      <c r="Q940" s="3"/>
      <c r="R940" s="3"/>
      <c r="S940" s="3"/>
      <c r="T940" s="3"/>
      <c r="U940" s="3"/>
      <c r="V940" s="3"/>
      <c r="W940" s="3"/>
    </row>
    <row r="941" spans="1:23" ht="14">
      <c r="A941" s="3"/>
      <c r="B941" s="3"/>
      <c r="C941" s="3"/>
      <c r="D941" s="3"/>
      <c r="E941" s="3"/>
      <c r="F941" s="3"/>
      <c r="G941" s="3"/>
      <c r="H941" s="3"/>
      <c r="I941" s="3"/>
      <c r="J941" s="3"/>
      <c r="K941" s="3"/>
      <c r="L941" s="3"/>
      <c r="M941" s="3"/>
      <c r="N941" s="3"/>
      <c r="O941" s="3"/>
      <c r="P941" s="3"/>
      <c r="Q941" s="3"/>
      <c r="R941" s="3"/>
      <c r="S941" s="3"/>
      <c r="T941" s="3"/>
      <c r="U941" s="3"/>
      <c r="V941" s="3"/>
      <c r="W941" s="3"/>
    </row>
    <row r="942" spans="1:23" ht="14">
      <c r="A942" s="3"/>
      <c r="B942" s="3"/>
      <c r="C942" s="3"/>
      <c r="D942" s="3"/>
      <c r="E942" s="3"/>
      <c r="F942" s="3"/>
      <c r="G942" s="3"/>
      <c r="H942" s="3"/>
      <c r="I942" s="3"/>
      <c r="J942" s="3"/>
      <c r="K942" s="3"/>
      <c r="L942" s="3"/>
      <c r="M942" s="3"/>
      <c r="N942" s="3"/>
      <c r="O942" s="3"/>
      <c r="P942" s="3"/>
      <c r="Q942" s="3"/>
      <c r="R942" s="3"/>
      <c r="S942" s="3"/>
      <c r="T942" s="3"/>
      <c r="U942" s="3"/>
      <c r="V942" s="3"/>
      <c r="W942" s="3"/>
    </row>
    <row r="943" spans="1:23" ht="14">
      <c r="A943" s="3"/>
      <c r="B943" s="3"/>
      <c r="C943" s="3"/>
      <c r="D943" s="3"/>
      <c r="E943" s="3"/>
      <c r="F943" s="3"/>
      <c r="G943" s="3"/>
      <c r="H943" s="3"/>
      <c r="I943" s="3"/>
      <c r="J943" s="3"/>
      <c r="K943" s="3"/>
      <c r="L943" s="3"/>
      <c r="M943" s="3"/>
      <c r="N943" s="3"/>
      <c r="O943" s="3"/>
      <c r="P943" s="3"/>
      <c r="Q943" s="3"/>
      <c r="R943" s="3"/>
      <c r="S943" s="3"/>
      <c r="T943" s="3"/>
      <c r="U943" s="3"/>
      <c r="V943" s="3"/>
      <c r="W943" s="3"/>
    </row>
    <row r="944" spans="1:23" ht="14">
      <c r="A944" s="3"/>
      <c r="B944" s="3"/>
      <c r="C944" s="3"/>
      <c r="D944" s="3"/>
      <c r="E944" s="3"/>
      <c r="F944" s="3"/>
      <c r="G944" s="3"/>
      <c r="H944" s="3"/>
      <c r="I944" s="3"/>
      <c r="J944" s="3"/>
      <c r="K944" s="3"/>
      <c r="L944" s="3"/>
      <c r="M944" s="3"/>
      <c r="N944" s="3"/>
      <c r="O944" s="3"/>
      <c r="P944" s="3"/>
      <c r="Q944" s="3"/>
      <c r="R944" s="3"/>
      <c r="S944" s="3"/>
      <c r="T944" s="3"/>
      <c r="U944" s="3"/>
      <c r="V944" s="3"/>
      <c r="W944" s="3"/>
    </row>
    <row r="945" spans="1:23" ht="14">
      <c r="A945" s="3"/>
      <c r="B945" s="3"/>
      <c r="C945" s="3"/>
      <c r="D945" s="3"/>
      <c r="E945" s="3"/>
      <c r="F945" s="3"/>
      <c r="G945" s="3"/>
      <c r="H945" s="3"/>
      <c r="I945" s="3"/>
      <c r="J945" s="3"/>
      <c r="K945" s="3"/>
      <c r="L945" s="3"/>
      <c r="M945" s="3"/>
      <c r="N945" s="3"/>
      <c r="O945" s="3"/>
      <c r="P945" s="3"/>
      <c r="Q945" s="3"/>
      <c r="R945" s="3"/>
      <c r="S945" s="3"/>
      <c r="T945" s="3"/>
      <c r="U945" s="3"/>
      <c r="V945" s="3"/>
      <c r="W945" s="3"/>
    </row>
    <row r="946" spans="1:23" ht="14">
      <c r="A946" s="3"/>
      <c r="B946" s="3"/>
      <c r="C946" s="3"/>
      <c r="D946" s="3"/>
      <c r="E946" s="3"/>
      <c r="F946" s="3"/>
      <c r="G946" s="3"/>
      <c r="H946" s="3"/>
      <c r="I946" s="3"/>
      <c r="J946" s="3"/>
      <c r="K946" s="3"/>
      <c r="L946" s="3"/>
      <c r="M946" s="3"/>
      <c r="N946" s="3"/>
      <c r="O946" s="3"/>
      <c r="P946" s="3"/>
      <c r="Q946" s="3"/>
      <c r="R946" s="3"/>
      <c r="S946" s="3"/>
      <c r="T946" s="3"/>
      <c r="U946" s="3"/>
      <c r="V946" s="3"/>
      <c r="W946" s="3"/>
    </row>
    <row r="947" spans="1:23" ht="15.75" customHeight="1">
      <c r="A947" s="3"/>
      <c r="B947" s="3"/>
      <c r="C947" s="3"/>
      <c r="D947" s="3"/>
      <c r="E947" s="3"/>
      <c r="F947" s="3"/>
      <c r="G947" s="3"/>
    </row>
  </sheetData>
  <hyperlinks>
    <hyperlink ref="A1" location="Contents!A1" display="Contents" xr:uid="{9240A98C-E359-B742-981A-0AAE7BC670AC}"/>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01"/>
  <sheetViews>
    <sheetView zoomScale="120" zoomScaleNormal="120" workbookViewId="0">
      <selection activeCell="C68" sqref="C68"/>
    </sheetView>
  </sheetViews>
  <sheetFormatPr baseColWidth="10" defaultColWidth="12.6640625" defaultRowHeight="15.75" customHeight="1"/>
  <cols>
    <col min="1" max="1" width="5.1640625" customWidth="1"/>
    <col min="2" max="2" width="24.6640625" customWidth="1"/>
    <col min="3" max="3" width="40.5" customWidth="1"/>
    <col min="4" max="4" width="7.6640625" customWidth="1"/>
    <col min="5" max="5" width="5" customWidth="1"/>
    <col min="6" max="6" width="7.6640625" customWidth="1"/>
    <col min="7" max="7" width="5.33203125" customWidth="1"/>
    <col min="8" max="8" width="8.6640625" customWidth="1"/>
    <col min="9" max="13" width="4.5" customWidth="1"/>
    <col min="14" max="14" width="4.6640625" customWidth="1"/>
    <col min="15" max="15" width="5.5" customWidth="1"/>
    <col min="16" max="16" width="4.6640625" customWidth="1"/>
    <col min="17" max="18" width="7.6640625" customWidth="1"/>
    <col min="19" max="21" width="8.6640625" customWidth="1"/>
    <col min="22" max="22" width="6" customWidth="1"/>
    <col min="23" max="23" width="5.33203125" customWidth="1"/>
    <col min="24" max="27" width="9" customWidth="1"/>
  </cols>
  <sheetData>
    <row r="1" spans="1:27" ht="18">
      <c r="A1" s="322" t="s">
        <v>1004</v>
      </c>
    </row>
    <row r="2" spans="1:27" ht="21.75" customHeight="1">
      <c r="A2" s="348" t="s">
        <v>1216</v>
      </c>
      <c r="B2" s="56"/>
      <c r="C2" s="56"/>
      <c r="D2" s="56"/>
      <c r="E2" s="56"/>
      <c r="F2" s="56"/>
      <c r="G2" s="56"/>
      <c r="H2" s="56"/>
      <c r="I2" s="56"/>
      <c r="J2" s="56"/>
      <c r="K2" s="56"/>
      <c r="L2" s="56"/>
      <c r="M2" s="56"/>
      <c r="N2" s="56"/>
      <c r="O2" s="56"/>
      <c r="P2" s="56"/>
      <c r="Q2" s="57"/>
      <c r="R2" s="57"/>
      <c r="S2" s="57"/>
      <c r="T2" s="57"/>
      <c r="U2" s="57"/>
      <c r="V2" s="57"/>
      <c r="W2" s="57"/>
      <c r="X2" s="57"/>
      <c r="Y2" s="57"/>
      <c r="Z2" s="57"/>
      <c r="AA2" s="57"/>
    </row>
    <row r="3" spans="1:27" ht="91.5" customHeight="1">
      <c r="A3" s="456" t="s">
        <v>1003</v>
      </c>
      <c r="B3" s="457" t="s">
        <v>1077</v>
      </c>
      <c r="C3" s="458" t="s">
        <v>1078</v>
      </c>
      <c r="D3" s="459" t="s">
        <v>1087</v>
      </c>
      <c r="E3" s="459" t="s">
        <v>1312</v>
      </c>
      <c r="F3" s="459" t="s">
        <v>1088</v>
      </c>
      <c r="G3" s="459" t="s">
        <v>1313</v>
      </c>
      <c r="H3" s="459" t="s">
        <v>1089</v>
      </c>
      <c r="I3" s="459" t="s">
        <v>1090</v>
      </c>
      <c r="J3" s="459" t="s">
        <v>1091</v>
      </c>
      <c r="K3" s="459" t="s">
        <v>1314</v>
      </c>
      <c r="L3" s="459" t="s">
        <v>1092</v>
      </c>
      <c r="M3" s="459" t="s">
        <v>1315</v>
      </c>
      <c r="N3" s="459" t="s">
        <v>1093</v>
      </c>
      <c r="O3" s="459" t="s">
        <v>1316</v>
      </c>
      <c r="P3" s="460" t="s">
        <v>1094</v>
      </c>
      <c r="Q3" s="58"/>
      <c r="R3" s="58"/>
      <c r="S3" s="58"/>
      <c r="T3" s="58"/>
      <c r="U3" s="58"/>
      <c r="V3" s="58"/>
      <c r="W3" s="58"/>
      <c r="X3" s="59"/>
      <c r="Y3" s="59"/>
      <c r="Z3" s="59"/>
      <c r="AA3" s="59"/>
    </row>
    <row r="4" spans="1:27" ht="31">
      <c r="A4" s="452">
        <v>1</v>
      </c>
      <c r="B4" s="32" t="s">
        <v>707</v>
      </c>
      <c r="C4" s="343" t="s">
        <v>1107</v>
      </c>
      <c r="D4" s="60"/>
      <c r="E4" s="60"/>
      <c r="F4" s="61"/>
      <c r="G4" s="61"/>
      <c r="H4" s="61">
        <v>44</v>
      </c>
      <c r="I4" s="61"/>
      <c r="J4" s="61">
        <v>1</v>
      </c>
      <c r="K4" s="61"/>
      <c r="L4" s="61"/>
      <c r="M4" s="61"/>
      <c r="N4" s="61">
        <v>7</v>
      </c>
      <c r="O4" s="61"/>
      <c r="P4" s="453">
        <v>4</v>
      </c>
      <c r="Q4" s="59"/>
      <c r="R4" s="59"/>
      <c r="S4" s="59"/>
      <c r="T4" s="59"/>
      <c r="U4" s="59"/>
      <c r="V4" s="59"/>
      <c r="W4" s="59"/>
      <c r="X4" s="59"/>
      <c r="Y4" s="59"/>
      <c r="Z4" s="59"/>
      <c r="AA4" s="59"/>
    </row>
    <row r="5" spans="1:27" ht="16">
      <c r="A5" s="452">
        <v>2</v>
      </c>
      <c r="B5" s="32" t="s">
        <v>492</v>
      </c>
      <c r="C5" s="343" t="s">
        <v>1106</v>
      </c>
      <c r="D5" s="62">
        <v>17.5</v>
      </c>
      <c r="E5" s="62"/>
      <c r="F5" s="61">
        <v>17.5</v>
      </c>
      <c r="G5" s="61">
        <v>8.8000000000000007</v>
      </c>
      <c r="H5" s="61">
        <v>109</v>
      </c>
      <c r="I5" s="61">
        <v>1</v>
      </c>
      <c r="J5" s="61">
        <v>1</v>
      </c>
      <c r="K5" s="61"/>
      <c r="L5" s="61">
        <v>1</v>
      </c>
      <c r="M5" s="61">
        <v>-3</v>
      </c>
      <c r="N5" s="61">
        <v>11</v>
      </c>
      <c r="O5" s="61"/>
      <c r="P5" s="453">
        <v>11</v>
      </c>
      <c r="Q5" s="59"/>
      <c r="R5" s="59"/>
      <c r="S5" s="59"/>
      <c r="T5" s="59"/>
      <c r="U5" s="59"/>
      <c r="V5" s="59"/>
      <c r="W5" s="59"/>
      <c r="X5" s="59"/>
      <c r="Y5" s="59"/>
      <c r="Z5" s="59"/>
      <c r="AA5" s="59"/>
    </row>
    <row r="6" spans="1:27" ht="16">
      <c r="A6" s="452">
        <v>3</v>
      </c>
      <c r="B6" s="32" t="s">
        <v>498</v>
      </c>
      <c r="C6" s="343" t="s">
        <v>1105</v>
      </c>
      <c r="D6" s="60">
        <v>239.6</v>
      </c>
      <c r="E6" s="60"/>
      <c r="F6" s="61">
        <v>231</v>
      </c>
      <c r="G6" s="61"/>
      <c r="H6" s="61">
        <v>505.1</v>
      </c>
      <c r="I6" s="61">
        <v>3</v>
      </c>
      <c r="J6" s="61">
        <v>4</v>
      </c>
      <c r="K6" s="61"/>
      <c r="L6" s="61">
        <v>22</v>
      </c>
      <c r="M6" s="61"/>
      <c r="N6" s="61">
        <v>48</v>
      </c>
      <c r="O6" s="61"/>
      <c r="P6" s="453">
        <v>91</v>
      </c>
      <c r="Q6" s="59"/>
      <c r="R6" s="59"/>
      <c r="S6" s="59"/>
      <c r="T6" s="59"/>
      <c r="U6" s="59"/>
      <c r="V6" s="59"/>
      <c r="W6" s="59"/>
      <c r="X6" s="59"/>
      <c r="Y6" s="59"/>
      <c r="Z6" s="59"/>
      <c r="AA6" s="59"/>
    </row>
    <row r="7" spans="1:27" ht="16">
      <c r="A7" s="452">
        <v>4</v>
      </c>
      <c r="B7" s="32" t="s">
        <v>665</v>
      </c>
      <c r="C7" s="343" t="s">
        <v>1097</v>
      </c>
      <c r="D7" s="62"/>
      <c r="E7" s="62"/>
      <c r="F7" s="61"/>
      <c r="G7" s="61">
        <v>3</v>
      </c>
      <c r="H7" s="63">
        <v>127.2</v>
      </c>
      <c r="I7" s="61"/>
      <c r="J7" s="61">
        <v>1</v>
      </c>
      <c r="K7" s="61"/>
      <c r="L7" s="61"/>
      <c r="M7" s="61">
        <v>3</v>
      </c>
      <c r="N7" s="61">
        <v>15</v>
      </c>
      <c r="O7" s="61"/>
      <c r="P7" s="453">
        <v>11</v>
      </c>
      <c r="Q7" s="59"/>
      <c r="R7" s="59"/>
      <c r="S7" s="59"/>
      <c r="T7" s="59"/>
      <c r="U7" s="59"/>
      <c r="V7" s="59"/>
      <c r="W7" s="59"/>
      <c r="X7" s="59"/>
      <c r="Y7" s="59"/>
      <c r="Z7" s="59"/>
      <c r="AA7" s="59"/>
    </row>
    <row r="8" spans="1:27" ht="16">
      <c r="A8" s="452">
        <v>5</v>
      </c>
      <c r="B8" s="32" t="s">
        <v>663</v>
      </c>
      <c r="C8" s="343" t="s">
        <v>1098</v>
      </c>
      <c r="D8" s="62"/>
      <c r="E8" s="62"/>
      <c r="F8" s="61"/>
      <c r="G8" s="61"/>
      <c r="H8" s="63">
        <v>110.5</v>
      </c>
      <c r="I8" s="61"/>
      <c r="J8" s="61">
        <v>1</v>
      </c>
      <c r="K8" s="61"/>
      <c r="L8" s="61"/>
      <c r="M8" s="61"/>
      <c r="N8" s="61">
        <v>11</v>
      </c>
      <c r="O8" s="61"/>
      <c r="P8" s="453">
        <v>10</v>
      </c>
      <c r="Q8" s="59"/>
      <c r="R8" s="59"/>
      <c r="S8" s="59"/>
      <c r="T8" s="59"/>
      <c r="U8" s="59"/>
      <c r="V8" s="59"/>
      <c r="W8" s="59"/>
      <c r="X8" s="59"/>
      <c r="Y8" s="59"/>
      <c r="Z8" s="59"/>
      <c r="AA8" s="59"/>
    </row>
    <row r="9" spans="1:27" ht="16">
      <c r="A9" s="452">
        <v>6</v>
      </c>
      <c r="B9" s="32" t="s">
        <v>496</v>
      </c>
      <c r="C9" s="343" t="s">
        <v>1104</v>
      </c>
      <c r="D9" s="62">
        <v>81.8</v>
      </c>
      <c r="E9" s="62"/>
      <c r="F9" s="61">
        <v>81.8</v>
      </c>
      <c r="G9" s="61">
        <v>2</v>
      </c>
      <c r="H9" s="61">
        <v>132.6</v>
      </c>
      <c r="I9" s="61">
        <v>1</v>
      </c>
      <c r="J9" s="61">
        <v>1</v>
      </c>
      <c r="K9" s="61">
        <v>-1</v>
      </c>
      <c r="L9" s="61">
        <v>7</v>
      </c>
      <c r="M9" s="61">
        <v>3</v>
      </c>
      <c r="N9" s="61">
        <v>11</v>
      </c>
      <c r="O9" s="61"/>
      <c r="P9" s="453">
        <v>20</v>
      </c>
      <c r="Q9" s="59"/>
      <c r="R9" s="59"/>
      <c r="S9" s="59"/>
      <c r="T9" s="59"/>
      <c r="U9" s="59"/>
      <c r="V9" s="59"/>
      <c r="W9" s="59"/>
      <c r="X9" s="59"/>
      <c r="Y9" s="59"/>
      <c r="Z9" s="59"/>
      <c r="AA9" s="59"/>
    </row>
    <row r="10" spans="1:27" ht="16">
      <c r="A10" s="452">
        <v>7</v>
      </c>
      <c r="B10" s="32" t="s">
        <v>713</v>
      </c>
      <c r="C10" s="343" t="s">
        <v>1207</v>
      </c>
      <c r="D10" s="62"/>
      <c r="E10" s="62"/>
      <c r="F10" s="61"/>
      <c r="G10" s="61"/>
      <c r="H10" s="61">
        <v>65.900000000000006</v>
      </c>
      <c r="I10" s="61"/>
      <c r="J10" s="61">
        <v>1</v>
      </c>
      <c r="K10" s="61"/>
      <c r="L10" s="61"/>
      <c r="M10" s="61">
        <v>1</v>
      </c>
      <c r="N10" s="61">
        <v>7</v>
      </c>
      <c r="O10" s="61"/>
      <c r="P10" s="453">
        <v>8</v>
      </c>
      <c r="Q10" s="59"/>
      <c r="R10" s="59"/>
      <c r="S10" s="59"/>
      <c r="T10" s="59"/>
      <c r="U10" s="59"/>
      <c r="V10" s="59"/>
      <c r="W10" s="59"/>
      <c r="X10" s="59"/>
      <c r="Y10" s="59"/>
      <c r="Z10" s="59"/>
      <c r="AA10" s="59"/>
    </row>
    <row r="11" spans="1:27" ht="16">
      <c r="A11" s="452">
        <v>8</v>
      </c>
      <c r="B11" s="32" t="s">
        <v>486</v>
      </c>
      <c r="C11" s="343" t="s">
        <v>1103</v>
      </c>
      <c r="D11" s="62">
        <v>44</v>
      </c>
      <c r="E11" s="62"/>
      <c r="F11" s="61">
        <v>44</v>
      </c>
      <c r="G11" s="61">
        <v>2.4</v>
      </c>
      <c r="H11" s="63">
        <v>88.9</v>
      </c>
      <c r="I11" s="61">
        <v>1</v>
      </c>
      <c r="J11" s="61">
        <v>1</v>
      </c>
      <c r="K11" s="61"/>
      <c r="L11" s="61">
        <v>6</v>
      </c>
      <c r="M11" s="61"/>
      <c r="N11" s="61">
        <v>15</v>
      </c>
      <c r="O11" s="61"/>
      <c r="P11" s="453">
        <v>20</v>
      </c>
      <c r="Q11" s="59"/>
      <c r="R11" s="59"/>
      <c r="S11" s="59"/>
      <c r="T11" s="59"/>
      <c r="U11" s="59"/>
      <c r="V11" s="59"/>
      <c r="W11" s="59"/>
      <c r="X11" s="59"/>
      <c r="Y11" s="59"/>
      <c r="Z11" s="59"/>
      <c r="AA11" s="59"/>
    </row>
    <row r="12" spans="1:27" ht="16">
      <c r="A12" s="452">
        <v>9</v>
      </c>
      <c r="B12" s="32" t="s">
        <v>698</v>
      </c>
      <c r="C12" s="343" t="s">
        <v>1348</v>
      </c>
      <c r="D12" s="62"/>
      <c r="E12" s="62"/>
      <c r="F12" s="61"/>
      <c r="G12" s="61"/>
      <c r="H12" s="63">
        <v>86.3</v>
      </c>
      <c r="I12" s="61"/>
      <c r="J12" s="61">
        <v>1</v>
      </c>
      <c r="K12" s="61"/>
      <c r="L12" s="61"/>
      <c r="M12" s="61">
        <v>-1</v>
      </c>
      <c r="N12" s="61">
        <v>9</v>
      </c>
      <c r="O12" s="61"/>
      <c r="P12" s="453">
        <v>8</v>
      </c>
      <c r="Q12" s="59"/>
      <c r="R12" s="59"/>
      <c r="S12" s="59"/>
      <c r="T12" s="59"/>
      <c r="U12" s="59"/>
      <c r="V12" s="59"/>
      <c r="W12" s="59"/>
      <c r="X12" s="59"/>
      <c r="Y12" s="59"/>
      <c r="Z12" s="59"/>
      <c r="AA12" s="59"/>
    </row>
    <row r="13" spans="1:27" ht="16">
      <c r="A13" s="452">
        <v>10</v>
      </c>
      <c r="B13" s="32" t="s">
        <v>696</v>
      </c>
      <c r="C13" s="343" t="s">
        <v>1100</v>
      </c>
      <c r="D13" s="62"/>
      <c r="E13" s="62"/>
      <c r="F13" s="61"/>
      <c r="G13" s="61"/>
      <c r="H13" s="61">
        <v>60.8</v>
      </c>
      <c r="I13" s="61"/>
      <c r="J13" s="61">
        <v>1</v>
      </c>
      <c r="K13" s="61"/>
      <c r="L13" s="61"/>
      <c r="M13" s="61">
        <v>2</v>
      </c>
      <c r="N13" s="61">
        <v>11</v>
      </c>
      <c r="O13" s="61"/>
      <c r="P13" s="453">
        <v>8</v>
      </c>
      <c r="Q13" s="59"/>
      <c r="R13" s="59"/>
      <c r="S13" s="59"/>
      <c r="T13" s="59"/>
      <c r="U13" s="59"/>
      <c r="V13" s="59"/>
      <c r="W13" s="59"/>
      <c r="X13" s="59"/>
      <c r="Y13" s="59"/>
      <c r="Z13" s="59"/>
      <c r="AA13" s="59"/>
    </row>
    <row r="14" spans="1:27" ht="16">
      <c r="A14" s="452">
        <v>11</v>
      </c>
      <c r="B14" s="32" t="s">
        <v>632</v>
      </c>
      <c r="C14" s="343" t="s">
        <v>1101</v>
      </c>
      <c r="D14" s="60"/>
      <c r="E14" s="60"/>
      <c r="F14" s="61"/>
      <c r="G14" s="61"/>
      <c r="H14" s="61">
        <v>86.8</v>
      </c>
      <c r="I14" s="61"/>
      <c r="J14" s="61">
        <v>1</v>
      </c>
      <c r="K14" s="61"/>
      <c r="L14" s="61"/>
      <c r="M14" s="61"/>
      <c r="N14" s="61">
        <v>11</v>
      </c>
      <c r="O14" s="61"/>
      <c r="P14" s="453">
        <v>10</v>
      </c>
      <c r="Q14" s="59"/>
      <c r="R14" s="59"/>
      <c r="S14" s="59"/>
      <c r="T14" s="59"/>
      <c r="U14" s="59"/>
      <c r="V14" s="59"/>
      <c r="W14" s="59"/>
      <c r="X14" s="59"/>
      <c r="Y14" s="59"/>
      <c r="Z14" s="59"/>
      <c r="AA14" s="59"/>
    </row>
    <row r="15" spans="1:27" ht="16">
      <c r="A15" s="452">
        <v>12</v>
      </c>
      <c r="B15" s="32" t="s">
        <v>692</v>
      </c>
      <c r="C15" s="343" t="s">
        <v>1102</v>
      </c>
      <c r="D15" s="62"/>
      <c r="E15" s="62"/>
      <c r="F15" s="61"/>
      <c r="G15" s="61"/>
      <c r="H15" s="61">
        <v>109.15</v>
      </c>
      <c r="I15" s="61"/>
      <c r="J15" s="61">
        <v>1</v>
      </c>
      <c r="K15" s="61"/>
      <c r="L15" s="61"/>
      <c r="M15" s="61">
        <v>-1</v>
      </c>
      <c r="N15" s="61">
        <v>9</v>
      </c>
      <c r="O15" s="61"/>
      <c r="P15" s="453">
        <v>9</v>
      </c>
      <c r="Q15" s="59"/>
      <c r="R15" s="59"/>
      <c r="S15" s="59"/>
      <c r="T15" s="59"/>
      <c r="U15" s="59"/>
      <c r="V15" s="59"/>
      <c r="W15" s="59"/>
      <c r="X15" s="59"/>
      <c r="Y15" s="59"/>
      <c r="Z15" s="59"/>
      <c r="AA15" s="59"/>
    </row>
    <row r="16" spans="1:27" ht="16">
      <c r="A16" s="452">
        <v>13</v>
      </c>
      <c r="B16" s="32" t="s">
        <v>684</v>
      </c>
      <c r="C16" s="343" t="s">
        <v>1108</v>
      </c>
      <c r="D16" s="62"/>
      <c r="E16" s="62"/>
      <c r="F16" s="61"/>
      <c r="G16" s="61"/>
      <c r="H16" s="61">
        <v>99.7</v>
      </c>
      <c r="I16" s="61"/>
      <c r="J16" s="61">
        <v>1</v>
      </c>
      <c r="K16" s="61"/>
      <c r="L16" s="61"/>
      <c r="M16" s="61"/>
      <c r="N16" s="61">
        <v>21</v>
      </c>
      <c r="O16" s="61"/>
      <c r="P16" s="453">
        <v>10</v>
      </c>
      <c r="Q16" s="59"/>
      <c r="R16" s="59"/>
      <c r="S16" s="59"/>
      <c r="T16" s="59"/>
      <c r="U16" s="59"/>
      <c r="V16" s="59"/>
      <c r="W16" s="59"/>
      <c r="X16" s="59"/>
      <c r="Y16" s="59"/>
      <c r="Z16" s="59"/>
      <c r="AA16" s="59"/>
    </row>
    <row r="17" spans="1:27" ht="16">
      <c r="A17" s="452">
        <v>14</v>
      </c>
      <c r="B17" s="32" t="s">
        <v>675</v>
      </c>
      <c r="C17" s="343" t="s">
        <v>1109</v>
      </c>
      <c r="D17" s="62"/>
      <c r="E17" s="62"/>
      <c r="F17" s="61"/>
      <c r="G17" s="61"/>
      <c r="H17" s="61">
        <v>52.5</v>
      </c>
      <c r="I17" s="61"/>
      <c r="J17" s="61">
        <v>1</v>
      </c>
      <c r="K17" s="61"/>
      <c r="L17" s="61"/>
      <c r="M17" s="61"/>
      <c r="N17" s="61">
        <v>6</v>
      </c>
      <c r="O17" s="61"/>
      <c r="P17" s="453">
        <v>6</v>
      </c>
      <c r="Q17" s="59"/>
      <c r="R17" s="59"/>
      <c r="S17" s="59"/>
      <c r="T17" s="59"/>
      <c r="U17" s="59"/>
      <c r="V17" s="59"/>
      <c r="W17" s="59"/>
      <c r="X17" s="59"/>
      <c r="Y17" s="59"/>
      <c r="Z17" s="59"/>
      <c r="AA17" s="59"/>
    </row>
    <row r="18" spans="1:27" ht="16">
      <c r="A18" s="452">
        <v>15</v>
      </c>
      <c r="B18" s="344" t="s">
        <v>1133</v>
      </c>
      <c r="C18" s="345" t="s">
        <v>1208</v>
      </c>
      <c r="D18" s="64">
        <v>24</v>
      </c>
      <c r="E18" s="64"/>
      <c r="F18" s="65">
        <v>24</v>
      </c>
      <c r="G18" s="65"/>
      <c r="H18" s="65"/>
      <c r="I18" s="65">
        <v>1</v>
      </c>
      <c r="J18" s="65"/>
      <c r="K18" s="65"/>
      <c r="L18" s="65">
        <v>2</v>
      </c>
      <c r="M18" s="65"/>
      <c r="N18" s="65"/>
      <c r="O18" s="65"/>
      <c r="P18" s="454">
        <v>2</v>
      </c>
      <c r="Q18" s="59"/>
      <c r="R18" s="59"/>
      <c r="S18" s="59"/>
      <c r="T18" s="59"/>
      <c r="U18" s="59"/>
      <c r="V18" s="59"/>
      <c r="W18" s="59"/>
      <c r="X18" s="59"/>
      <c r="Y18" s="59"/>
      <c r="Z18" s="59"/>
      <c r="AA18" s="59"/>
    </row>
    <row r="19" spans="1:27" ht="16">
      <c r="A19" s="452">
        <v>16</v>
      </c>
      <c r="B19" s="344" t="s">
        <v>644</v>
      </c>
      <c r="C19" s="345" t="s">
        <v>1110</v>
      </c>
      <c r="D19" s="64"/>
      <c r="E19" s="64"/>
      <c r="F19" s="65"/>
      <c r="G19" s="65"/>
      <c r="H19" s="66">
        <v>76.8</v>
      </c>
      <c r="I19" s="65"/>
      <c r="J19" s="65">
        <v>1</v>
      </c>
      <c r="K19" s="65"/>
      <c r="L19" s="65"/>
      <c r="M19" s="65"/>
      <c r="N19" s="65">
        <v>10</v>
      </c>
      <c r="O19" s="65"/>
      <c r="P19" s="454">
        <v>6</v>
      </c>
      <c r="Q19" s="59"/>
      <c r="R19" s="59"/>
      <c r="S19" s="59"/>
      <c r="T19" s="59"/>
      <c r="U19" s="59"/>
      <c r="V19" s="59"/>
      <c r="W19" s="59"/>
      <c r="X19" s="59"/>
      <c r="Y19" s="59"/>
      <c r="Z19" s="59"/>
      <c r="AA19" s="59"/>
    </row>
    <row r="20" spans="1:27" ht="16">
      <c r="A20" s="452">
        <v>17</v>
      </c>
      <c r="B20" s="32" t="s">
        <v>677</v>
      </c>
      <c r="C20" s="343" t="s">
        <v>1349</v>
      </c>
      <c r="D20" s="62"/>
      <c r="E20" s="62"/>
      <c r="F20" s="61"/>
      <c r="G20" s="61"/>
      <c r="H20" s="63">
        <v>39.4</v>
      </c>
      <c r="I20" s="61"/>
      <c r="J20" s="61">
        <v>1</v>
      </c>
      <c r="K20" s="61"/>
      <c r="L20" s="61"/>
      <c r="M20" s="61">
        <v>1</v>
      </c>
      <c r="N20" s="61">
        <v>9</v>
      </c>
      <c r="O20" s="61"/>
      <c r="P20" s="453">
        <v>3</v>
      </c>
      <c r="Q20" s="59"/>
      <c r="R20" s="59"/>
      <c r="S20" s="59"/>
      <c r="T20" s="59"/>
      <c r="U20" s="59"/>
      <c r="V20" s="59"/>
      <c r="W20" s="59"/>
      <c r="X20" s="59"/>
      <c r="Y20" s="59"/>
      <c r="Z20" s="59"/>
      <c r="AA20" s="59"/>
    </row>
    <row r="21" spans="1:27" ht="16">
      <c r="A21" s="452">
        <v>18</v>
      </c>
      <c r="B21" s="344" t="s">
        <v>1079</v>
      </c>
      <c r="C21" s="345" t="s">
        <v>1111</v>
      </c>
      <c r="D21" s="64"/>
      <c r="E21" s="64"/>
      <c r="F21" s="65"/>
      <c r="G21" s="65"/>
      <c r="H21" s="65">
        <v>18.3</v>
      </c>
      <c r="I21" s="65"/>
      <c r="J21" s="65">
        <v>1</v>
      </c>
      <c r="K21" s="65"/>
      <c r="L21" s="65"/>
      <c r="M21" s="65"/>
      <c r="N21" s="65">
        <v>2</v>
      </c>
      <c r="O21" s="65"/>
      <c r="P21" s="454">
        <v>2</v>
      </c>
      <c r="Q21" s="59"/>
      <c r="R21" s="59"/>
      <c r="S21" s="59"/>
      <c r="T21" s="59"/>
      <c r="U21" s="59"/>
      <c r="V21" s="59"/>
      <c r="W21" s="59"/>
      <c r="X21" s="59"/>
      <c r="Y21" s="59"/>
      <c r="Z21" s="59"/>
      <c r="AA21" s="59"/>
    </row>
    <row r="22" spans="1:27" ht="16">
      <c r="A22" s="452">
        <v>19</v>
      </c>
      <c r="B22" s="344" t="s">
        <v>693</v>
      </c>
      <c r="C22" s="345" t="s">
        <v>1112</v>
      </c>
      <c r="D22" s="67">
        <v>59.4</v>
      </c>
      <c r="E22" s="67"/>
      <c r="F22" s="65">
        <v>59.4</v>
      </c>
      <c r="G22" s="65"/>
      <c r="H22" s="65">
        <v>53.9</v>
      </c>
      <c r="I22" s="65">
        <v>1</v>
      </c>
      <c r="J22" s="65">
        <v>1</v>
      </c>
      <c r="K22" s="65"/>
      <c r="L22" s="65">
        <v>4</v>
      </c>
      <c r="M22" s="65"/>
      <c r="N22" s="65">
        <v>4</v>
      </c>
      <c r="O22" s="65"/>
      <c r="P22" s="454">
        <v>11</v>
      </c>
      <c r="Q22" s="59"/>
      <c r="R22" s="59"/>
      <c r="S22" s="59"/>
      <c r="T22" s="59"/>
      <c r="U22" s="59"/>
      <c r="V22" s="59"/>
      <c r="W22" s="59"/>
      <c r="X22" s="59"/>
      <c r="Y22" s="59"/>
      <c r="Z22" s="59"/>
      <c r="AA22" s="59"/>
    </row>
    <row r="23" spans="1:27" ht="31">
      <c r="A23" s="452">
        <v>20</v>
      </c>
      <c r="B23" s="32" t="s">
        <v>471</v>
      </c>
      <c r="C23" s="343" t="s">
        <v>1209</v>
      </c>
      <c r="D23" s="62">
        <v>26.4</v>
      </c>
      <c r="E23" s="62"/>
      <c r="F23" s="61">
        <v>26.4</v>
      </c>
      <c r="G23" s="61"/>
      <c r="H23" s="61"/>
      <c r="I23" s="61">
        <v>1</v>
      </c>
      <c r="J23" s="61"/>
      <c r="K23" s="61"/>
      <c r="L23" s="61">
        <v>3</v>
      </c>
      <c r="M23" s="61"/>
      <c r="N23" s="61"/>
      <c r="O23" s="61"/>
      <c r="P23" s="453">
        <v>2</v>
      </c>
      <c r="Q23" s="59"/>
      <c r="R23" s="59"/>
      <c r="S23" s="59"/>
      <c r="T23" s="59"/>
      <c r="U23" s="59"/>
      <c r="V23" s="59"/>
      <c r="W23" s="59"/>
      <c r="X23" s="59"/>
      <c r="Y23" s="59"/>
      <c r="Z23" s="59"/>
      <c r="AA23" s="59"/>
    </row>
    <row r="24" spans="1:27" ht="31">
      <c r="A24" s="452">
        <v>21</v>
      </c>
      <c r="B24" s="344" t="s">
        <v>481</v>
      </c>
      <c r="C24" s="345" t="s">
        <v>1210</v>
      </c>
      <c r="D24" s="64">
        <v>129.5</v>
      </c>
      <c r="E24" s="64"/>
      <c r="F24" s="65">
        <v>129.5</v>
      </c>
      <c r="G24" s="65"/>
      <c r="H24" s="65">
        <v>186.5</v>
      </c>
      <c r="I24" s="65">
        <v>2</v>
      </c>
      <c r="J24" s="65">
        <v>2</v>
      </c>
      <c r="K24" s="65"/>
      <c r="L24" s="65">
        <v>9</v>
      </c>
      <c r="M24" s="65"/>
      <c r="N24" s="65">
        <v>13</v>
      </c>
      <c r="O24" s="65"/>
      <c r="P24" s="454">
        <v>38</v>
      </c>
      <c r="Q24" s="59"/>
      <c r="R24" s="59"/>
      <c r="S24" s="59"/>
      <c r="T24" s="59"/>
      <c r="U24" s="59"/>
      <c r="V24" s="59"/>
      <c r="W24" s="59"/>
      <c r="X24" s="59"/>
      <c r="Y24" s="59"/>
      <c r="Z24" s="59"/>
      <c r="AA24" s="59"/>
    </row>
    <row r="25" spans="1:27" ht="31">
      <c r="A25" s="452">
        <v>22</v>
      </c>
      <c r="B25" s="344" t="s">
        <v>1084</v>
      </c>
      <c r="C25" s="345" t="s">
        <v>1211</v>
      </c>
      <c r="D25" s="64">
        <v>32.700000000000003</v>
      </c>
      <c r="E25" s="64"/>
      <c r="F25" s="65">
        <v>32.700000000000003</v>
      </c>
      <c r="G25" s="65"/>
      <c r="H25" s="65">
        <v>12</v>
      </c>
      <c r="I25" s="65">
        <v>1</v>
      </c>
      <c r="J25" s="65">
        <v>1</v>
      </c>
      <c r="K25" s="65"/>
      <c r="L25" s="65">
        <v>3</v>
      </c>
      <c r="M25" s="65"/>
      <c r="N25" s="65">
        <v>1</v>
      </c>
      <c r="O25" s="65"/>
      <c r="P25" s="454">
        <v>5</v>
      </c>
      <c r="Q25" s="59"/>
      <c r="R25" s="59"/>
      <c r="S25" s="59"/>
      <c r="T25" s="59"/>
      <c r="U25" s="59"/>
      <c r="V25" s="59"/>
      <c r="W25" s="59"/>
      <c r="X25" s="59"/>
      <c r="Y25" s="59"/>
      <c r="Z25" s="59"/>
      <c r="AA25" s="59"/>
    </row>
    <row r="26" spans="1:27" ht="16">
      <c r="A26" s="452">
        <v>23</v>
      </c>
      <c r="B26" s="344" t="s">
        <v>1080</v>
      </c>
      <c r="C26" s="345" t="s">
        <v>1212</v>
      </c>
      <c r="D26" s="67"/>
      <c r="E26" s="67"/>
      <c r="F26" s="65"/>
      <c r="G26" s="65"/>
      <c r="H26" s="65">
        <v>36.6</v>
      </c>
      <c r="I26" s="65"/>
      <c r="J26" s="65">
        <v>1</v>
      </c>
      <c r="K26" s="65"/>
      <c r="L26" s="65"/>
      <c r="M26" s="65"/>
      <c r="N26" s="65">
        <v>2</v>
      </c>
      <c r="O26" s="65"/>
      <c r="P26" s="454">
        <v>5</v>
      </c>
      <c r="Q26" s="59"/>
      <c r="R26" s="59"/>
      <c r="S26" s="59"/>
      <c r="T26" s="59"/>
      <c r="U26" s="59"/>
      <c r="V26" s="59"/>
      <c r="W26" s="59"/>
      <c r="X26" s="59"/>
      <c r="Y26" s="59"/>
      <c r="Z26" s="59"/>
      <c r="AA26" s="59"/>
    </row>
    <row r="27" spans="1:27" ht="16">
      <c r="A27" s="452">
        <v>24</v>
      </c>
      <c r="B27" s="32" t="s">
        <v>469</v>
      </c>
      <c r="C27" s="343" t="s">
        <v>1113</v>
      </c>
      <c r="D27" s="60">
        <v>27.8</v>
      </c>
      <c r="E27" s="60"/>
      <c r="F27" s="61">
        <v>27.8</v>
      </c>
      <c r="G27" s="61"/>
      <c r="H27" s="61"/>
      <c r="I27" s="61">
        <v>1</v>
      </c>
      <c r="J27" s="61"/>
      <c r="K27" s="61"/>
      <c r="L27" s="61">
        <v>3</v>
      </c>
      <c r="M27" s="61"/>
      <c r="N27" s="61"/>
      <c r="O27" s="61"/>
      <c r="P27" s="453">
        <v>2</v>
      </c>
      <c r="Q27" s="59"/>
      <c r="R27" s="59"/>
      <c r="S27" s="59"/>
      <c r="T27" s="59"/>
      <c r="U27" s="59"/>
      <c r="V27" s="59"/>
      <c r="W27" s="59"/>
      <c r="X27" s="59"/>
      <c r="Y27" s="59"/>
      <c r="Z27" s="59"/>
      <c r="AA27" s="59"/>
    </row>
    <row r="28" spans="1:27" ht="16">
      <c r="A28" s="452">
        <v>25</v>
      </c>
      <c r="B28" s="32" t="s">
        <v>668</v>
      </c>
      <c r="C28" s="286" t="s">
        <v>1203</v>
      </c>
      <c r="D28" s="60"/>
      <c r="E28" s="60"/>
      <c r="F28" s="61"/>
      <c r="G28" s="61"/>
      <c r="H28" s="61">
        <v>64.7</v>
      </c>
      <c r="I28" s="61"/>
      <c r="J28" s="61">
        <v>1</v>
      </c>
      <c r="K28" s="61"/>
      <c r="L28" s="61"/>
      <c r="M28" s="61">
        <v>6</v>
      </c>
      <c r="N28" s="61">
        <v>9</v>
      </c>
      <c r="O28" s="61"/>
      <c r="P28" s="453">
        <v>7</v>
      </c>
      <c r="Q28" s="59"/>
      <c r="R28" s="59"/>
      <c r="S28" s="59"/>
      <c r="T28" s="59"/>
      <c r="U28" s="59"/>
      <c r="V28" s="59"/>
      <c r="W28" s="59"/>
      <c r="X28" s="59"/>
      <c r="Y28" s="59"/>
      <c r="Z28" s="59"/>
      <c r="AA28" s="59"/>
    </row>
    <row r="29" spans="1:27" ht="16">
      <c r="A29" s="452">
        <v>26</v>
      </c>
      <c r="B29" s="32" t="s">
        <v>1081</v>
      </c>
      <c r="C29" s="343" t="s">
        <v>1115</v>
      </c>
      <c r="D29" s="62"/>
      <c r="E29" s="62"/>
      <c r="F29" s="61">
        <v>0</v>
      </c>
      <c r="G29" s="61"/>
      <c r="H29" s="61"/>
      <c r="I29" s="61"/>
      <c r="J29" s="61"/>
      <c r="K29" s="61"/>
      <c r="L29" s="61">
        <v>0</v>
      </c>
      <c r="M29" s="61"/>
      <c r="N29" s="61"/>
      <c r="O29" s="61"/>
      <c r="P29" s="453">
        <v>0</v>
      </c>
      <c r="Q29" s="59"/>
      <c r="R29" s="59"/>
      <c r="S29" s="59"/>
      <c r="T29" s="59"/>
      <c r="U29" s="59"/>
      <c r="V29" s="59"/>
      <c r="W29" s="59"/>
      <c r="X29" s="59"/>
      <c r="Y29" s="59"/>
      <c r="Z29" s="59"/>
      <c r="AA29" s="59"/>
    </row>
    <row r="30" spans="1:27" ht="39">
      <c r="A30" s="452">
        <v>27</v>
      </c>
      <c r="B30" s="32" t="s">
        <v>686</v>
      </c>
      <c r="C30" s="343" t="s">
        <v>1201</v>
      </c>
      <c r="D30" s="60" t="s">
        <v>839</v>
      </c>
      <c r="E30" s="62"/>
      <c r="F30" s="60" t="s">
        <v>840</v>
      </c>
      <c r="G30" s="61"/>
      <c r="H30" s="61">
        <v>48.1</v>
      </c>
      <c r="I30" s="61"/>
      <c r="J30" s="61">
        <v>1</v>
      </c>
      <c r="K30" s="61"/>
      <c r="L30" s="61"/>
      <c r="M30" s="61"/>
      <c r="N30" s="61">
        <v>9</v>
      </c>
      <c r="O30" s="61"/>
      <c r="P30" s="453">
        <v>5</v>
      </c>
      <c r="Q30" s="59"/>
      <c r="R30" s="59"/>
      <c r="S30" s="59"/>
      <c r="T30" s="59"/>
      <c r="U30" s="59"/>
      <c r="V30" s="59"/>
      <c r="W30" s="59"/>
      <c r="X30" s="59"/>
      <c r="Y30" s="59"/>
      <c r="Z30" s="59"/>
      <c r="AA30" s="59"/>
    </row>
    <row r="31" spans="1:27" ht="16">
      <c r="A31" s="452">
        <v>28</v>
      </c>
      <c r="B31" s="32" t="s">
        <v>689</v>
      </c>
      <c r="C31" s="343" t="s">
        <v>1340</v>
      </c>
      <c r="D31" s="60"/>
      <c r="E31" s="60"/>
      <c r="F31" s="61"/>
      <c r="G31" s="61"/>
      <c r="H31" s="61">
        <v>18.899999999999999</v>
      </c>
      <c r="I31" s="61"/>
      <c r="J31" s="61">
        <v>1</v>
      </c>
      <c r="K31" s="61"/>
      <c r="L31" s="61"/>
      <c r="M31" s="61">
        <v>1</v>
      </c>
      <c r="N31" s="61">
        <v>2</v>
      </c>
      <c r="O31" s="61"/>
      <c r="P31" s="453">
        <v>3</v>
      </c>
      <c r="Q31" s="59"/>
      <c r="R31" s="59"/>
      <c r="S31" s="59"/>
      <c r="T31" s="59"/>
      <c r="U31" s="59"/>
      <c r="V31" s="59"/>
      <c r="W31" s="59"/>
      <c r="X31" s="59"/>
      <c r="Y31" s="59"/>
      <c r="Z31" s="59"/>
      <c r="AA31" s="59"/>
    </row>
    <row r="32" spans="1:27" ht="16">
      <c r="A32" s="452">
        <v>29</v>
      </c>
      <c r="B32" s="344" t="s">
        <v>657</v>
      </c>
      <c r="C32" s="345" t="s">
        <v>1141</v>
      </c>
      <c r="D32" s="67">
        <v>92.2</v>
      </c>
      <c r="E32" s="67"/>
      <c r="F32" s="68">
        <v>92.2</v>
      </c>
      <c r="G32" s="68"/>
      <c r="H32" s="68">
        <v>80.7</v>
      </c>
      <c r="I32" s="68">
        <v>1</v>
      </c>
      <c r="J32" s="68">
        <v>1</v>
      </c>
      <c r="K32" s="68"/>
      <c r="L32" s="68">
        <v>9</v>
      </c>
      <c r="M32" s="68"/>
      <c r="N32" s="68">
        <v>5</v>
      </c>
      <c r="O32" s="68"/>
      <c r="P32" s="455">
        <v>14</v>
      </c>
      <c r="Q32" s="59"/>
      <c r="R32" s="59"/>
      <c r="S32" s="59"/>
      <c r="T32" s="59"/>
      <c r="U32" s="59"/>
      <c r="V32" s="59"/>
      <c r="W32" s="59"/>
      <c r="X32" s="59"/>
      <c r="Y32" s="59"/>
      <c r="Z32" s="59"/>
      <c r="AA32" s="59"/>
    </row>
    <row r="33" spans="1:27" ht="16">
      <c r="A33" s="452">
        <v>30</v>
      </c>
      <c r="B33" s="344" t="s">
        <v>1075</v>
      </c>
      <c r="C33" s="345" t="s">
        <v>1116</v>
      </c>
      <c r="D33" s="64"/>
      <c r="E33" s="64"/>
      <c r="F33" s="65"/>
      <c r="G33" s="65"/>
      <c r="H33" s="65">
        <v>38.5</v>
      </c>
      <c r="I33" s="65"/>
      <c r="J33" s="65">
        <v>1</v>
      </c>
      <c r="K33" s="65"/>
      <c r="L33" s="65"/>
      <c r="M33" s="65"/>
      <c r="N33" s="65">
        <v>4</v>
      </c>
      <c r="O33" s="65"/>
      <c r="P33" s="454">
        <v>3</v>
      </c>
      <c r="Q33" s="59"/>
      <c r="R33" s="59"/>
      <c r="S33" s="59"/>
      <c r="T33" s="59"/>
      <c r="U33" s="59"/>
      <c r="V33" s="59"/>
      <c r="W33" s="59"/>
      <c r="X33" s="59"/>
      <c r="Y33" s="59"/>
      <c r="Z33" s="59"/>
      <c r="AA33" s="59"/>
    </row>
    <row r="34" spans="1:27" ht="16">
      <c r="A34" s="452">
        <v>31</v>
      </c>
      <c r="B34" s="32" t="s">
        <v>477</v>
      </c>
      <c r="C34" s="343" t="s">
        <v>1117</v>
      </c>
      <c r="D34" s="60">
        <v>100.3</v>
      </c>
      <c r="E34" s="60"/>
      <c r="F34" s="61">
        <v>100.3</v>
      </c>
      <c r="G34" s="61"/>
      <c r="H34" s="61">
        <v>105.76</v>
      </c>
      <c r="I34" s="61">
        <v>2</v>
      </c>
      <c r="J34" s="61">
        <v>1</v>
      </c>
      <c r="K34" s="61">
        <v>-6</v>
      </c>
      <c r="L34" s="61">
        <v>6</v>
      </c>
      <c r="M34" s="61">
        <v>2</v>
      </c>
      <c r="N34" s="61">
        <v>12</v>
      </c>
      <c r="O34" s="61"/>
      <c r="P34" s="453">
        <v>20</v>
      </c>
      <c r="Q34" s="59"/>
      <c r="R34" s="59"/>
      <c r="S34" s="59"/>
      <c r="T34" s="59"/>
      <c r="U34" s="59"/>
      <c r="V34" s="59"/>
      <c r="W34" s="59"/>
      <c r="X34" s="59"/>
      <c r="Y34" s="59"/>
      <c r="Z34" s="59"/>
      <c r="AA34" s="59"/>
    </row>
    <row r="35" spans="1:27" ht="16">
      <c r="A35" s="452">
        <v>32</v>
      </c>
      <c r="B35" s="32" t="s">
        <v>660</v>
      </c>
      <c r="C35" s="343" t="s">
        <v>1354</v>
      </c>
      <c r="D35" s="60"/>
      <c r="E35" s="60"/>
      <c r="F35" s="61"/>
      <c r="G35" s="61"/>
      <c r="H35" s="61">
        <v>73</v>
      </c>
      <c r="I35" s="61"/>
      <c r="J35" s="61">
        <v>1</v>
      </c>
      <c r="K35" s="61"/>
      <c r="L35" s="61"/>
      <c r="M35" s="61"/>
      <c r="N35" s="61">
        <v>10</v>
      </c>
      <c r="O35" s="61"/>
      <c r="P35" s="453">
        <v>9</v>
      </c>
      <c r="Q35" s="59"/>
      <c r="R35" s="59"/>
      <c r="S35" s="59"/>
      <c r="T35" s="59"/>
      <c r="U35" s="59"/>
      <c r="V35" s="59"/>
      <c r="W35" s="59"/>
      <c r="X35" s="59"/>
      <c r="Y35" s="59"/>
      <c r="Z35" s="59"/>
      <c r="AA35" s="59"/>
    </row>
    <row r="36" spans="1:27" ht="16">
      <c r="A36" s="452">
        <v>33</v>
      </c>
      <c r="B36" s="32" t="s">
        <v>671</v>
      </c>
      <c r="C36" s="343" t="s">
        <v>1341</v>
      </c>
      <c r="D36" s="62"/>
      <c r="E36" s="62"/>
      <c r="F36" s="61"/>
      <c r="G36" s="61"/>
      <c r="H36" s="61">
        <v>103.1</v>
      </c>
      <c r="I36" s="61"/>
      <c r="J36" s="61">
        <v>1</v>
      </c>
      <c r="K36" s="61"/>
      <c r="L36" s="61"/>
      <c r="M36" s="61">
        <v>1</v>
      </c>
      <c r="N36" s="61">
        <v>17</v>
      </c>
      <c r="O36" s="61"/>
      <c r="P36" s="453">
        <v>9</v>
      </c>
      <c r="Q36" s="59"/>
      <c r="R36" s="59"/>
      <c r="S36" s="59"/>
      <c r="T36" s="59"/>
      <c r="U36" s="59"/>
      <c r="V36" s="59"/>
      <c r="W36" s="59"/>
      <c r="X36" s="59"/>
      <c r="Y36" s="59"/>
      <c r="Z36" s="59"/>
      <c r="AA36" s="59"/>
    </row>
    <row r="37" spans="1:27" ht="16">
      <c r="A37" s="452">
        <v>34</v>
      </c>
      <c r="B37" s="32" t="s">
        <v>701</v>
      </c>
      <c r="C37" s="343" t="s">
        <v>1213</v>
      </c>
      <c r="D37" s="60"/>
      <c r="E37" s="60"/>
      <c r="F37" s="61"/>
      <c r="G37" s="69"/>
      <c r="H37" s="61">
        <v>39.76</v>
      </c>
      <c r="I37" s="61"/>
      <c r="J37" s="61">
        <v>1</v>
      </c>
      <c r="K37" s="61"/>
      <c r="L37" s="61"/>
      <c r="M37" s="61">
        <v>1</v>
      </c>
      <c r="N37" s="61">
        <v>4</v>
      </c>
      <c r="O37" s="61"/>
      <c r="P37" s="453">
        <v>5</v>
      </c>
      <c r="Q37" s="59"/>
      <c r="R37" s="59"/>
      <c r="S37" s="59"/>
      <c r="T37" s="59"/>
      <c r="U37" s="59"/>
      <c r="V37" s="59"/>
      <c r="W37" s="59"/>
      <c r="X37" s="59"/>
      <c r="Y37" s="59"/>
      <c r="Z37" s="59"/>
      <c r="AA37" s="59"/>
    </row>
    <row r="38" spans="1:27" ht="16">
      <c r="A38" s="452">
        <v>35</v>
      </c>
      <c r="B38" s="32" t="s">
        <v>704</v>
      </c>
      <c r="C38" s="343" t="s">
        <v>1118</v>
      </c>
      <c r="D38" s="60"/>
      <c r="E38" s="60"/>
      <c r="F38" s="61"/>
      <c r="G38" s="61"/>
      <c r="H38" s="61">
        <v>54.5</v>
      </c>
      <c r="I38" s="61"/>
      <c r="J38" s="61">
        <v>1</v>
      </c>
      <c r="K38" s="61"/>
      <c r="L38" s="61"/>
      <c r="M38" s="61"/>
      <c r="N38" s="61">
        <v>5</v>
      </c>
      <c r="O38" s="61"/>
      <c r="P38" s="453">
        <v>6</v>
      </c>
      <c r="Q38" s="59"/>
      <c r="R38" s="59"/>
      <c r="S38" s="59"/>
      <c r="T38" s="59"/>
      <c r="U38" s="59"/>
      <c r="V38" s="59"/>
      <c r="W38" s="59"/>
      <c r="X38" s="59"/>
      <c r="Y38" s="59"/>
      <c r="Z38" s="59"/>
      <c r="AA38" s="59"/>
    </row>
    <row r="39" spans="1:27" ht="16">
      <c r="A39" s="452">
        <v>36</v>
      </c>
      <c r="B39" s="344" t="s">
        <v>710</v>
      </c>
      <c r="C39" s="346" t="s">
        <v>1215</v>
      </c>
      <c r="D39" s="67"/>
      <c r="E39" s="67"/>
      <c r="F39" s="65"/>
      <c r="G39" s="65"/>
      <c r="H39" s="65">
        <v>22</v>
      </c>
      <c r="I39" s="65"/>
      <c r="J39" s="65">
        <v>1</v>
      </c>
      <c r="K39" s="65"/>
      <c r="L39" s="65"/>
      <c r="M39" s="65"/>
      <c r="N39" s="65">
        <v>3</v>
      </c>
      <c r="O39" s="65"/>
      <c r="P39" s="454">
        <v>2</v>
      </c>
      <c r="Q39" s="59"/>
      <c r="R39" s="59"/>
      <c r="S39" s="59"/>
      <c r="T39" s="59"/>
      <c r="U39" s="59"/>
      <c r="V39" s="59"/>
      <c r="W39" s="59"/>
      <c r="X39" s="59"/>
      <c r="Y39" s="59"/>
      <c r="Z39" s="59"/>
      <c r="AA39" s="59"/>
    </row>
    <row r="40" spans="1:27" ht="16">
      <c r="A40" s="452">
        <v>37</v>
      </c>
      <c r="B40" s="372" t="s">
        <v>490</v>
      </c>
      <c r="C40" s="32" t="s">
        <v>1346</v>
      </c>
      <c r="D40" s="60">
        <v>216.7</v>
      </c>
      <c r="E40" s="60"/>
      <c r="F40" s="61">
        <v>217.2</v>
      </c>
      <c r="G40" s="61"/>
      <c r="H40" s="61">
        <v>263.39999999999998</v>
      </c>
      <c r="I40" s="61">
        <v>1</v>
      </c>
      <c r="J40" s="61"/>
      <c r="K40" s="61"/>
      <c r="L40" s="61"/>
      <c r="M40" s="61"/>
      <c r="N40" s="61"/>
      <c r="O40" s="61"/>
      <c r="P40" s="453">
        <v>59</v>
      </c>
      <c r="Q40" s="70"/>
      <c r="R40" s="59"/>
      <c r="S40" s="59"/>
      <c r="T40" s="59"/>
      <c r="U40" s="59"/>
      <c r="V40" s="59"/>
      <c r="W40" s="59"/>
      <c r="X40" s="59"/>
      <c r="Y40" s="59"/>
      <c r="Z40" s="59"/>
      <c r="AA40" s="59"/>
    </row>
    <row r="41" spans="1:27" ht="16">
      <c r="A41" s="452">
        <v>38</v>
      </c>
      <c r="B41" s="373"/>
      <c r="C41" s="32" t="s">
        <v>1119</v>
      </c>
      <c r="D41" s="60"/>
      <c r="E41" s="60"/>
      <c r="F41" s="71"/>
      <c r="G41" s="61"/>
      <c r="H41" s="61"/>
      <c r="I41" s="61"/>
      <c r="J41" s="61">
        <v>1</v>
      </c>
      <c r="K41" s="61"/>
      <c r="L41" s="61"/>
      <c r="M41" s="61">
        <v>-1</v>
      </c>
      <c r="N41" s="61">
        <v>12</v>
      </c>
      <c r="O41" s="61"/>
      <c r="P41" s="453"/>
      <c r="Q41" s="59"/>
      <c r="R41" s="59"/>
      <c r="S41" s="59"/>
      <c r="T41" s="59"/>
      <c r="U41" s="59"/>
      <c r="V41" s="59"/>
      <c r="W41" s="59"/>
      <c r="X41" s="59"/>
      <c r="Y41" s="59"/>
      <c r="Z41" s="59"/>
      <c r="AA41" s="59"/>
    </row>
    <row r="42" spans="1:27" ht="16">
      <c r="A42" s="452">
        <v>39</v>
      </c>
      <c r="B42" s="373"/>
      <c r="C42" s="32" t="s">
        <v>1120</v>
      </c>
      <c r="D42" s="60"/>
      <c r="E42" s="60"/>
      <c r="F42" s="71"/>
      <c r="G42" s="61"/>
      <c r="H42" s="61"/>
      <c r="I42" s="61"/>
      <c r="J42" s="61">
        <v>1</v>
      </c>
      <c r="K42" s="61"/>
      <c r="L42" s="61"/>
      <c r="M42" s="60"/>
      <c r="N42" s="61">
        <v>12</v>
      </c>
      <c r="O42" s="61"/>
      <c r="P42" s="453"/>
      <c r="Q42" s="59"/>
      <c r="R42" s="59"/>
      <c r="S42" s="59"/>
      <c r="T42" s="59"/>
      <c r="U42" s="59"/>
      <c r="V42" s="59"/>
      <c r="W42" s="59"/>
      <c r="X42" s="59"/>
      <c r="Y42" s="59"/>
      <c r="Z42" s="59"/>
      <c r="AA42" s="59"/>
    </row>
    <row r="43" spans="1:27" ht="16">
      <c r="A43" s="452">
        <v>40</v>
      </c>
      <c r="B43" s="373"/>
      <c r="C43" s="32" t="s">
        <v>1122</v>
      </c>
      <c r="D43" s="60"/>
      <c r="E43" s="60"/>
      <c r="F43" s="71"/>
      <c r="G43" s="61"/>
      <c r="H43" s="61"/>
      <c r="I43" s="61">
        <v>1</v>
      </c>
      <c r="J43" s="61"/>
      <c r="K43" s="61"/>
      <c r="L43" s="61">
        <v>7</v>
      </c>
      <c r="M43" s="61"/>
      <c r="N43" s="61"/>
      <c r="O43" s="61"/>
      <c r="P43" s="453"/>
      <c r="Q43" s="59"/>
      <c r="R43" s="59"/>
      <c r="S43" s="59"/>
      <c r="T43" s="59"/>
      <c r="U43" s="59"/>
      <c r="V43" s="59"/>
      <c r="W43" s="59"/>
      <c r="X43" s="59"/>
      <c r="Y43" s="59"/>
      <c r="Z43" s="59"/>
      <c r="AA43" s="59"/>
    </row>
    <row r="44" spans="1:27" ht="16">
      <c r="A44" s="452">
        <v>41</v>
      </c>
      <c r="B44" s="374"/>
      <c r="C44" s="32" t="s">
        <v>1123</v>
      </c>
      <c r="D44" s="60"/>
      <c r="E44" s="60"/>
      <c r="F44" s="71"/>
      <c r="G44" s="61"/>
      <c r="H44" s="61"/>
      <c r="I44" s="61">
        <v>1</v>
      </c>
      <c r="J44" s="61"/>
      <c r="K44" s="61"/>
      <c r="L44" s="61">
        <v>7</v>
      </c>
      <c r="M44" s="61"/>
      <c r="N44" s="61"/>
      <c r="O44" s="61"/>
      <c r="P44" s="453"/>
      <c r="Q44" s="59"/>
      <c r="R44" s="59"/>
      <c r="S44" s="59"/>
      <c r="T44" s="59"/>
      <c r="U44" s="59"/>
      <c r="V44" s="59"/>
      <c r="W44" s="59"/>
      <c r="X44" s="59"/>
      <c r="Y44" s="59"/>
      <c r="Z44" s="59"/>
      <c r="AA44" s="59"/>
    </row>
    <row r="45" spans="1:27" ht="16">
      <c r="A45" s="452">
        <v>42</v>
      </c>
      <c r="B45" s="32" t="s">
        <v>768</v>
      </c>
      <c r="C45" s="32" t="s">
        <v>1124</v>
      </c>
      <c r="D45" s="62">
        <v>77.900000000000006</v>
      </c>
      <c r="E45" s="62"/>
      <c r="F45" s="61">
        <v>77.2</v>
      </c>
      <c r="G45" s="61"/>
      <c r="H45" s="61"/>
      <c r="I45" s="61">
        <v>1</v>
      </c>
      <c r="J45" s="61"/>
      <c r="K45" s="61"/>
      <c r="L45" s="61">
        <v>4</v>
      </c>
      <c r="M45" s="61"/>
      <c r="N45" s="61"/>
      <c r="O45" s="61"/>
      <c r="P45" s="453">
        <v>14</v>
      </c>
      <c r="Q45" s="59"/>
      <c r="R45" s="59"/>
      <c r="S45" s="59"/>
      <c r="T45" s="59"/>
      <c r="U45" s="59"/>
      <c r="V45" s="59"/>
      <c r="W45" s="59"/>
      <c r="X45" s="59"/>
      <c r="Y45" s="59"/>
      <c r="Z45" s="59"/>
      <c r="AA45" s="59"/>
    </row>
    <row r="46" spans="1:27" ht="16">
      <c r="A46" s="452">
        <v>43</v>
      </c>
      <c r="B46" s="32" t="s">
        <v>494</v>
      </c>
      <c r="C46" s="32" t="s">
        <v>1187</v>
      </c>
      <c r="D46" s="62">
        <v>181.6</v>
      </c>
      <c r="E46" s="62"/>
      <c r="F46" s="72">
        <v>172</v>
      </c>
      <c r="G46" s="61"/>
      <c r="H46" s="61">
        <v>188.5</v>
      </c>
      <c r="I46" s="61">
        <v>1</v>
      </c>
      <c r="J46" s="61">
        <v>2</v>
      </c>
      <c r="K46" s="61"/>
      <c r="L46" s="61">
        <v>14</v>
      </c>
      <c r="M46" s="61">
        <v>1</v>
      </c>
      <c r="N46" s="61">
        <v>21</v>
      </c>
      <c r="O46" s="61"/>
      <c r="P46" s="453">
        <v>39</v>
      </c>
      <c r="Q46" s="59"/>
      <c r="R46" s="59"/>
      <c r="S46" s="59"/>
      <c r="T46" s="59"/>
      <c r="U46" s="59"/>
      <c r="V46" s="59"/>
      <c r="W46" s="59"/>
      <c r="X46" s="59"/>
      <c r="Y46" s="59"/>
      <c r="Z46" s="59"/>
      <c r="AA46" s="59"/>
    </row>
    <row r="47" spans="1:27" ht="31">
      <c r="A47" s="452">
        <v>44</v>
      </c>
      <c r="B47" s="344" t="s">
        <v>776</v>
      </c>
      <c r="C47" s="344" t="s">
        <v>1355</v>
      </c>
      <c r="D47" s="64">
        <v>20</v>
      </c>
      <c r="E47" s="64"/>
      <c r="F47" s="65">
        <v>20</v>
      </c>
      <c r="G47" s="65"/>
      <c r="H47" s="65"/>
      <c r="I47" s="65">
        <v>1</v>
      </c>
      <c r="J47" s="65"/>
      <c r="K47" s="65"/>
      <c r="L47" s="65">
        <v>4</v>
      </c>
      <c r="M47" s="65"/>
      <c r="N47" s="65"/>
      <c r="O47" s="65"/>
      <c r="P47" s="454">
        <v>2</v>
      </c>
      <c r="Q47" s="59"/>
      <c r="R47" s="59"/>
      <c r="S47" s="59"/>
      <c r="T47" s="59"/>
      <c r="U47" s="59"/>
      <c r="V47" s="59"/>
      <c r="W47" s="59"/>
      <c r="X47" s="59"/>
      <c r="Y47" s="59"/>
      <c r="Z47" s="59"/>
      <c r="AA47" s="59"/>
    </row>
    <row r="48" spans="1:27" ht="16">
      <c r="A48" s="452">
        <v>45</v>
      </c>
      <c r="B48" s="344" t="s">
        <v>1082</v>
      </c>
      <c r="C48" s="344" t="s">
        <v>1125</v>
      </c>
      <c r="D48" s="64">
        <v>1.6</v>
      </c>
      <c r="E48" s="64"/>
      <c r="F48" s="65">
        <v>1.6</v>
      </c>
      <c r="G48" s="65"/>
      <c r="H48" s="65"/>
      <c r="I48" s="65">
        <v>1</v>
      </c>
      <c r="J48" s="65"/>
      <c r="K48" s="65"/>
      <c r="L48" s="65">
        <v>1</v>
      </c>
      <c r="M48" s="65"/>
      <c r="N48" s="65"/>
      <c r="O48" s="65"/>
      <c r="P48" s="454">
        <v>1</v>
      </c>
      <c r="Q48" s="59"/>
      <c r="R48" s="59"/>
      <c r="S48" s="59"/>
      <c r="T48" s="59"/>
      <c r="U48" s="59"/>
      <c r="V48" s="59"/>
      <c r="W48" s="59"/>
      <c r="X48" s="59"/>
      <c r="Y48" s="59"/>
      <c r="Z48" s="59"/>
      <c r="AA48" s="59"/>
    </row>
    <row r="49" spans="1:27" ht="16">
      <c r="A49" s="452">
        <v>46</v>
      </c>
      <c r="B49" s="32" t="s">
        <v>638</v>
      </c>
      <c r="C49" s="32" t="s">
        <v>1347</v>
      </c>
      <c r="D49" s="60">
        <v>100.5</v>
      </c>
      <c r="E49" s="60"/>
      <c r="F49" s="61">
        <v>99.3</v>
      </c>
      <c r="G49" s="61"/>
      <c r="H49" s="61">
        <v>188.4</v>
      </c>
      <c r="I49" s="61">
        <v>1</v>
      </c>
      <c r="J49" s="61">
        <v>2</v>
      </c>
      <c r="K49" s="61"/>
      <c r="L49" s="61">
        <v>7</v>
      </c>
      <c r="M49" s="61">
        <v>1</v>
      </c>
      <c r="N49" s="61">
        <v>9</v>
      </c>
      <c r="O49" s="61"/>
      <c r="P49" s="453">
        <v>30</v>
      </c>
      <c r="Q49" s="59"/>
      <c r="R49" s="59"/>
      <c r="S49" s="59"/>
      <c r="T49" s="59"/>
      <c r="U49" s="59"/>
      <c r="V49" s="59"/>
      <c r="W49" s="59"/>
      <c r="X49" s="59"/>
      <c r="Y49" s="59"/>
      <c r="Z49" s="59"/>
      <c r="AA49" s="59"/>
    </row>
    <row r="50" spans="1:27" ht="31">
      <c r="A50" s="452">
        <v>47</v>
      </c>
      <c r="B50" s="344" t="s">
        <v>722</v>
      </c>
      <c r="C50" s="344" t="s">
        <v>1130</v>
      </c>
      <c r="D50" s="64"/>
      <c r="E50" s="64"/>
      <c r="F50" s="65"/>
      <c r="G50" s="65"/>
      <c r="H50" s="65">
        <v>30.6</v>
      </c>
      <c r="I50" s="65"/>
      <c r="J50" s="65">
        <v>1</v>
      </c>
      <c r="K50" s="65"/>
      <c r="L50" s="65"/>
      <c r="M50" s="65"/>
      <c r="N50" s="65">
        <v>1</v>
      </c>
      <c r="O50" s="65"/>
      <c r="P50" s="454">
        <v>4</v>
      </c>
      <c r="Q50" s="59"/>
      <c r="R50" s="59"/>
      <c r="S50" s="59"/>
      <c r="T50" s="59"/>
      <c r="U50" s="59"/>
      <c r="V50" s="59"/>
      <c r="W50" s="59"/>
      <c r="X50" s="59"/>
      <c r="Y50" s="59"/>
      <c r="Z50" s="59"/>
      <c r="AA50" s="59"/>
    </row>
    <row r="51" spans="1:27" ht="31">
      <c r="A51" s="452">
        <v>48</v>
      </c>
      <c r="B51" s="372" t="s">
        <v>467</v>
      </c>
      <c r="C51" s="32" t="s">
        <v>1126</v>
      </c>
      <c r="D51" s="62">
        <v>88.1</v>
      </c>
      <c r="E51" s="62"/>
      <c r="F51" s="61">
        <v>87.9</v>
      </c>
      <c r="G51" s="61"/>
      <c r="H51" s="61"/>
      <c r="I51" s="61">
        <v>1</v>
      </c>
      <c r="J51" s="61"/>
      <c r="K51" s="61"/>
      <c r="L51" s="61">
        <v>17</v>
      </c>
      <c r="M51" s="61"/>
      <c r="N51" s="61"/>
      <c r="O51" s="61"/>
      <c r="P51" s="453">
        <v>7</v>
      </c>
      <c r="Q51" s="59"/>
      <c r="R51" s="59"/>
      <c r="S51" s="59"/>
      <c r="T51" s="59"/>
      <c r="U51" s="59"/>
      <c r="V51" s="59"/>
      <c r="W51" s="59"/>
      <c r="X51" s="59"/>
      <c r="Y51" s="59"/>
      <c r="Z51" s="59"/>
      <c r="AA51" s="59"/>
    </row>
    <row r="52" spans="1:27" ht="31">
      <c r="A52" s="452">
        <v>49</v>
      </c>
      <c r="B52" s="373"/>
      <c r="C52" s="32" t="s">
        <v>1127</v>
      </c>
      <c r="D52" s="62">
        <v>43.6</v>
      </c>
      <c r="E52" s="62"/>
      <c r="F52" s="61">
        <v>43.6</v>
      </c>
      <c r="G52" s="61"/>
      <c r="H52" s="61"/>
      <c r="I52" s="61">
        <v>1</v>
      </c>
      <c r="J52" s="61"/>
      <c r="K52" s="61"/>
      <c r="L52" s="61">
        <v>4</v>
      </c>
      <c r="M52" s="61"/>
      <c r="N52" s="61"/>
      <c r="O52" s="61"/>
      <c r="P52" s="453">
        <v>11</v>
      </c>
      <c r="Q52" s="59"/>
      <c r="R52" s="59"/>
      <c r="S52" s="59"/>
      <c r="T52" s="59"/>
      <c r="U52" s="59"/>
      <c r="V52" s="59"/>
      <c r="W52" s="59"/>
      <c r="X52" s="59"/>
      <c r="Y52" s="59"/>
      <c r="Z52" s="59"/>
      <c r="AA52" s="59"/>
    </row>
    <row r="53" spans="1:27" ht="16">
      <c r="A53" s="452">
        <v>50</v>
      </c>
      <c r="B53" s="374"/>
      <c r="C53" s="32" t="s">
        <v>1128</v>
      </c>
      <c r="D53" s="62"/>
      <c r="E53" s="62"/>
      <c r="F53" s="61"/>
      <c r="G53" s="61"/>
      <c r="H53" s="61">
        <v>262.2</v>
      </c>
      <c r="I53" s="61"/>
      <c r="J53" s="61">
        <v>2</v>
      </c>
      <c r="K53" s="61"/>
      <c r="L53" s="61"/>
      <c r="M53" s="61">
        <v>-3</v>
      </c>
      <c r="N53" s="61">
        <v>21</v>
      </c>
      <c r="O53" s="61"/>
      <c r="P53" s="453">
        <v>22</v>
      </c>
      <c r="Q53" s="59"/>
      <c r="R53" s="59"/>
      <c r="S53" s="59"/>
      <c r="T53" s="59"/>
      <c r="U53" s="59"/>
      <c r="V53" s="59"/>
      <c r="W53" s="59"/>
      <c r="X53" s="59"/>
      <c r="Y53" s="59"/>
      <c r="Z53" s="59"/>
      <c r="AA53" s="59"/>
    </row>
    <row r="54" spans="1:27" ht="16">
      <c r="A54" s="452">
        <v>51</v>
      </c>
      <c r="B54" s="32" t="s">
        <v>483</v>
      </c>
      <c r="C54" s="347" t="s">
        <v>1342</v>
      </c>
      <c r="D54" s="62">
        <v>69.599999999999994</v>
      </c>
      <c r="E54" s="62"/>
      <c r="F54" s="61">
        <v>69.599999999999994</v>
      </c>
      <c r="G54" s="61">
        <v>3.3</v>
      </c>
      <c r="H54" s="61">
        <v>61.2</v>
      </c>
      <c r="I54" s="61">
        <v>1</v>
      </c>
      <c r="J54" s="61">
        <v>1</v>
      </c>
      <c r="K54" s="61"/>
      <c r="L54" s="61">
        <v>6</v>
      </c>
      <c r="M54" s="61"/>
      <c r="N54" s="61">
        <v>6</v>
      </c>
      <c r="O54" s="61">
        <v>1</v>
      </c>
      <c r="P54" s="453">
        <v>12</v>
      </c>
      <c r="Q54" s="59"/>
      <c r="R54" s="59"/>
      <c r="S54" s="59"/>
      <c r="T54" s="59"/>
      <c r="U54" s="59"/>
      <c r="V54" s="59"/>
      <c r="W54" s="59"/>
      <c r="X54" s="59"/>
      <c r="Y54" s="59"/>
      <c r="Z54" s="59"/>
      <c r="AA54" s="59"/>
    </row>
    <row r="55" spans="1:27" ht="16">
      <c r="A55" s="452">
        <v>52</v>
      </c>
      <c r="B55" s="32" t="s">
        <v>635</v>
      </c>
      <c r="C55" s="343" t="s">
        <v>1343</v>
      </c>
      <c r="D55" s="62">
        <v>203.6</v>
      </c>
      <c r="E55" s="62"/>
      <c r="F55" s="61">
        <v>197.63</v>
      </c>
      <c r="G55" s="61"/>
      <c r="H55" s="63">
        <v>150.5</v>
      </c>
      <c r="I55" s="61">
        <v>2</v>
      </c>
      <c r="J55" s="61">
        <v>1</v>
      </c>
      <c r="K55" s="61"/>
      <c r="L55" s="61">
        <v>24</v>
      </c>
      <c r="M55" s="61"/>
      <c r="N55" s="61">
        <v>12</v>
      </c>
      <c r="O55" s="61"/>
      <c r="P55" s="453">
        <v>36</v>
      </c>
      <c r="Q55" s="59"/>
      <c r="R55" s="59"/>
      <c r="S55" s="59"/>
      <c r="T55" s="59"/>
      <c r="U55" s="59"/>
      <c r="V55" s="59"/>
      <c r="W55" s="59"/>
      <c r="X55" s="59"/>
      <c r="Y55" s="59"/>
      <c r="Z55" s="59"/>
      <c r="AA55" s="59"/>
    </row>
    <row r="56" spans="1:27" ht="31">
      <c r="A56" s="452">
        <v>53</v>
      </c>
      <c r="B56" s="344" t="s">
        <v>641</v>
      </c>
      <c r="C56" s="345" t="s">
        <v>1344</v>
      </c>
      <c r="D56" s="64"/>
      <c r="E56" s="64"/>
      <c r="F56" s="65"/>
      <c r="G56" s="65"/>
      <c r="H56" s="66">
        <v>131.5</v>
      </c>
      <c r="I56" s="65"/>
      <c r="J56" s="65">
        <v>1</v>
      </c>
      <c r="K56" s="65"/>
      <c r="L56" s="65"/>
      <c r="M56" s="65"/>
      <c r="N56" s="65">
        <v>13</v>
      </c>
      <c r="O56" s="65"/>
      <c r="P56" s="454">
        <v>20</v>
      </c>
      <c r="Q56" s="59"/>
      <c r="R56" s="59"/>
      <c r="S56" s="59"/>
      <c r="T56" s="59"/>
      <c r="U56" s="59"/>
      <c r="V56" s="59"/>
      <c r="W56" s="59"/>
      <c r="X56" s="59"/>
      <c r="Y56" s="59"/>
      <c r="Z56" s="59"/>
      <c r="AA56" s="59"/>
    </row>
    <row r="57" spans="1:27" ht="31">
      <c r="A57" s="452">
        <v>54</v>
      </c>
      <c r="B57" s="344" t="s">
        <v>1083</v>
      </c>
      <c r="C57" s="345" t="s">
        <v>1129</v>
      </c>
      <c r="D57" s="64"/>
      <c r="E57" s="64"/>
      <c r="F57" s="65"/>
      <c r="G57" s="65"/>
      <c r="H57" s="66">
        <v>344.5</v>
      </c>
      <c r="I57" s="65"/>
      <c r="J57" s="65">
        <v>3</v>
      </c>
      <c r="K57" s="65"/>
      <c r="L57" s="65"/>
      <c r="M57" s="65"/>
      <c r="N57" s="65">
        <v>23</v>
      </c>
      <c r="O57" s="65"/>
      <c r="P57" s="454">
        <v>34</v>
      </c>
      <c r="Q57" s="59"/>
      <c r="R57" s="59"/>
      <c r="S57" s="59"/>
      <c r="T57" s="59"/>
      <c r="U57" s="59"/>
      <c r="V57" s="59"/>
      <c r="W57" s="59"/>
      <c r="X57" s="59"/>
      <c r="Y57" s="59"/>
      <c r="Z57" s="59"/>
      <c r="AA57" s="59"/>
    </row>
    <row r="58" spans="1:27" ht="16">
      <c r="A58" s="461">
        <v>55</v>
      </c>
      <c r="B58" s="372" t="s">
        <v>652</v>
      </c>
      <c r="C58" s="462" t="s">
        <v>1131</v>
      </c>
      <c r="D58" s="463"/>
      <c r="E58" s="463"/>
      <c r="F58" s="464"/>
      <c r="G58" s="464"/>
      <c r="H58" s="465">
        <v>97.2</v>
      </c>
      <c r="I58" s="464"/>
      <c r="J58" s="464">
        <v>1</v>
      </c>
      <c r="K58" s="464"/>
      <c r="L58" s="464"/>
      <c r="M58" s="464"/>
      <c r="N58" s="464">
        <v>7</v>
      </c>
      <c r="O58" s="464"/>
      <c r="P58" s="466">
        <v>11</v>
      </c>
      <c r="Q58" s="59"/>
      <c r="R58" s="59"/>
      <c r="S58" s="59"/>
      <c r="T58" s="59"/>
      <c r="U58" s="59"/>
      <c r="V58" s="59"/>
      <c r="W58" s="59"/>
      <c r="X58" s="59"/>
      <c r="Y58" s="59"/>
      <c r="Z58" s="59"/>
      <c r="AA58" s="59"/>
    </row>
    <row r="59" spans="1:27" ht="25.5" customHeight="1">
      <c r="A59" s="470" t="s">
        <v>1034</v>
      </c>
      <c r="B59" s="467">
        <f>COUNTA(B4:B58)</f>
        <v>49</v>
      </c>
      <c r="C59" s="468">
        <f>COUNTA(C4:C58)</f>
        <v>55</v>
      </c>
      <c r="D59" s="469">
        <f>SUM(Table8[Tram contact network])</f>
        <v>1878.3999999999996</v>
      </c>
      <c r="E59" s="469">
        <f>SUM(Table8[Incoming/outgoing tram track])</f>
        <v>0</v>
      </c>
      <c r="F59" s="469">
        <f>SUM(Table8[Tram track, km])</f>
        <v>1852.6299999999997</v>
      </c>
      <c r="G59" s="469">
        <f>SUM(Table8[Incoming/outgoing trolleybus contact network])</f>
        <v>19.5</v>
      </c>
      <c r="H59" s="469">
        <f>SUM(Table8[Trolleybus contact network, km])</f>
        <v>4468.97</v>
      </c>
      <c r="I59" s="469">
        <f>SUM(Table8[Number of tram depots])</f>
        <v>29</v>
      </c>
      <c r="J59" s="469">
        <f>SUM(Table8[Number of trolleybus depots])</f>
        <v>52</v>
      </c>
      <c r="K59" s="469">
        <f>SUM(Table8[Incoming/outgoing tram routes])</f>
        <v>-7</v>
      </c>
      <c r="L59" s="469">
        <f>SUM(Table8[Number of tram routes])</f>
        <v>170</v>
      </c>
      <c r="M59" s="469">
        <f>SUM(Table8[Incoming/outgoing trolleybus routes])</f>
        <v>14</v>
      </c>
      <c r="N59" s="469">
        <f>SUM(Table8[Number of trolleybus routes])</f>
        <v>450</v>
      </c>
      <c r="O59" s="469">
        <f>SUM(Table8[Incoming/outgoing traction substations])</f>
        <v>1</v>
      </c>
      <c r="P59" s="469">
        <f>SUM(Table8[Number of traction substations])</f>
        <v>687</v>
      </c>
      <c r="Q59" s="59"/>
      <c r="R59" s="59"/>
      <c r="S59" s="59"/>
      <c r="T59" s="59"/>
      <c r="U59" s="59"/>
      <c r="V59" s="59"/>
      <c r="W59" s="59"/>
      <c r="X59" s="59"/>
      <c r="Y59" s="59"/>
      <c r="Z59" s="59"/>
      <c r="AA59" s="59"/>
    </row>
    <row r="60" spans="1:27" ht="16">
      <c r="A60" s="73"/>
      <c r="B60" s="74"/>
      <c r="C60" s="74"/>
      <c r="D60" s="74"/>
      <c r="E60" s="74"/>
      <c r="F60" s="75">
        <f>SUM(F18,F22,F24,F25,F29,F32,F47,F48)</f>
        <v>359.40000000000003</v>
      </c>
      <c r="G60" s="74"/>
      <c r="H60" s="75">
        <f>SUM(H19,H21,H22,H24,H25,H26,H32,H33,H39,H50,H56,H57)</f>
        <v>1031.9000000000001</v>
      </c>
      <c r="I60" s="74"/>
      <c r="J60" s="74"/>
      <c r="K60" s="74"/>
      <c r="L60" s="74"/>
      <c r="M60" s="74"/>
      <c r="N60" s="74"/>
      <c r="O60" s="74"/>
      <c r="P60" s="74"/>
      <c r="Q60" s="59"/>
      <c r="R60" s="59"/>
      <c r="S60" s="59"/>
      <c r="T60" s="59"/>
      <c r="U60" s="59"/>
      <c r="V60" s="59"/>
      <c r="W60" s="59"/>
      <c r="X60" s="59"/>
      <c r="Y60" s="59"/>
      <c r="Z60" s="59"/>
      <c r="AA60" s="59"/>
    </row>
    <row r="61" spans="1:27" ht="16">
      <c r="A61" s="76" t="s">
        <v>1339</v>
      </c>
      <c r="B61" s="77"/>
      <c r="C61" s="77"/>
      <c r="D61" s="77"/>
      <c r="E61" s="77"/>
      <c r="F61" s="77"/>
      <c r="G61" s="77"/>
      <c r="H61" s="77"/>
      <c r="I61" s="77"/>
      <c r="J61" s="77"/>
      <c r="K61" s="77"/>
      <c r="L61" s="77"/>
      <c r="M61" s="77"/>
      <c r="N61" s="77"/>
      <c r="O61" s="77"/>
      <c r="P61" s="77"/>
      <c r="Q61" s="59"/>
      <c r="R61" s="59"/>
      <c r="S61" s="59"/>
      <c r="T61" s="59"/>
      <c r="U61" s="59"/>
      <c r="V61" s="59"/>
      <c r="W61" s="59"/>
      <c r="X61" s="59"/>
      <c r="Y61" s="59"/>
      <c r="Z61" s="59"/>
      <c r="AA61" s="59"/>
    </row>
    <row r="62" spans="1:27" ht="16">
      <c r="A62" s="357" t="s">
        <v>1086</v>
      </c>
      <c r="B62" s="77"/>
      <c r="C62" s="77"/>
      <c r="D62" s="77"/>
      <c r="E62" s="77"/>
      <c r="F62" s="77"/>
      <c r="G62" s="77"/>
      <c r="H62" s="77"/>
      <c r="I62" s="77"/>
      <c r="J62" s="77"/>
      <c r="K62" s="77"/>
      <c r="L62" s="77"/>
      <c r="M62" s="77"/>
      <c r="N62" s="77"/>
      <c r="O62" s="77"/>
      <c r="P62" s="77"/>
      <c r="Q62" s="59"/>
      <c r="R62" s="59"/>
      <c r="S62" s="59"/>
      <c r="T62" s="59"/>
      <c r="U62" s="59"/>
      <c r="V62" s="59"/>
      <c r="W62" s="59"/>
      <c r="X62" s="59"/>
      <c r="Y62" s="59"/>
      <c r="Z62" s="59"/>
      <c r="AA62" s="59"/>
    </row>
    <row r="63" spans="1:27" ht="16">
      <c r="A63" s="78"/>
      <c r="B63" s="78"/>
      <c r="C63" s="78"/>
      <c r="D63" s="78"/>
      <c r="E63" s="78"/>
      <c r="F63" s="78"/>
      <c r="G63" s="78"/>
      <c r="H63" s="78"/>
      <c r="I63" s="78"/>
      <c r="J63" s="78"/>
      <c r="K63" s="78"/>
      <c r="L63" s="78"/>
      <c r="M63" s="78"/>
      <c r="N63" s="78"/>
      <c r="O63" s="78"/>
      <c r="P63" s="78"/>
      <c r="Q63" s="59"/>
      <c r="R63" s="59"/>
      <c r="S63" s="59"/>
      <c r="T63" s="59"/>
      <c r="U63" s="59"/>
      <c r="V63" s="59"/>
      <c r="W63" s="59"/>
      <c r="X63" s="59"/>
      <c r="Y63" s="59"/>
      <c r="Z63" s="59"/>
      <c r="AA63" s="59"/>
    </row>
    <row r="64" spans="1:27" ht="16">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row>
    <row r="65" spans="1:27" ht="16">
      <c r="A65" s="59"/>
      <c r="B65" s="59"/>
      <c r="C65" s="59"/>
      <c r="D65" s="59"/>
      <c r="E65" s="59"/>
      <c r="F65" s="59"/>
      <c r="G65" s="59"/>
      <c r="H65" s="79"/>
      <c r="I65" s="59"/>
      <c r="J65" s="59"/>
      <c r="K65" s="59"/>
      <c r="L65" s="59"/>
      <c r="M65" s="59"/>
      <c r="N65" s="59"/>
      <c r="O65" s="59"/>
      <c r="P65" s="59"/>
      <c r="Q65" s="59"/>
      <c r="R65" s="59"/>
      <c r="S65" s="59"/>
      <c r="T65" s="59"/>
      <c r="U65" s="59"/>
      <c r="V65" s="59"/>
      <c r="W65" s="59"/>
      <c r="X65" s="59"/>
      <c r="Y65" s="59"/>
      <c r="Z65" s="59"/>
      <c r="AA65" s="59"/>
    </row>
    <row r="66" spans="1:27" ht="16">
      <c r="A66" s="59"/>
      <c r="B66" s="59"/>
      <c r="C66" s="59"/>
      <c r="D66" s="59"/>
      <c r="E66" s="59"/>
      <c r="F66" s="59"/>
      <c r="G66" s="59"/>
      <c r="H66" s="79"/>
      <c r="I66" s="59"/>
      <c r="J66" s="59"/>
      <c r="K66" s="59"/>
      <c r="L66" s="59"/>
      <c r="M66" s="59"/>
      <c r="N66" s="59"/>
      <c r="O66" s="59"/>
      <c r="P66" s="59"/>
      <c r="Q66" s="59"/>
      <c r="R66" s="59"/>
      <c r="S66" s="59"/>
      <c r="T66" s="59"/>
      <c r="U66" s="59"/>
      <c r="V66" s="59"/>
      <c r="W66" s="59"/>
      <c r="X66" s="59"/>
      <c r="Y66" s="59"/>
      <c r="Z66" s="59"/>
      <c r="AA66" s="59"/>
    </row>
    <row r="67" spans="1:27" ht="16">
      <c r="A67" s="59"/>
      <c r="B67" s="59"/>
      <c r="C67" s="59"/>
      <c r="D67" s="59"/>
      <c r="E67" s="59"/>
      <c r="F67" s="59"/>
      <c r="G67" s="59"/>
      <c r="H67" s="79"/>
      <c r="I67" s="59"/>
      <c r="J67" s="59"/>
      <c r="K67" s="59"/>
      <c r="L67" s="59"/>
      <c r="M67" s="59"/>
      <c r="N67" s="59"/>
      <c r="O67" s="59"/>
      <c r="P67" s="59"/>
      <c r="Q67" s="59"/>
      <c r="R67" s="59"/>
      <c r="S67" s="59"/>
      <c r="T67" s="59"/>
      <c r="U67" s="59"/>
      <c r="V67" s="59"/>
      <c r="W67" s="59"/>
      <c r="X67" s="59"/>
      <c r="Y67" s="59"/>
      <c r="Z67" s="59"/>
      <c r="AA67" s="59"/>
    </row>
    <row r="68" spans="1:27" ht="16">
      <c r="A68" s="59"/>
      <c r="B68" s="59"/>
      <c r="C68" s="59"/>
      <c r="D68" s="59"/>
      <c r="E68" s="59"/>
      <c r="F68" s="59"/>
      <c r="G68" s="59"/>
      <c r="H68" s="79"/>
      <c r="I68" s="59"/>
      <c r="J68" s="59"/>
      <c r="K68" s="59"/>
      <c r="L68" s="59"/>
      <c r="M68" s="59"/>
      <c r="N68" s="59"/>
      <c r="O68" s="59"/>
      <c r="P68" s="59"/>
      <c r="Q68" s="59"/>
      <c r="R68" s="59"/>
      <c r="S68" s="59"/>
      <c r="T68" s="59"/>
      <c r="U68" s="59"/>
      <c r="V68" s="59"/>
      <c r="W68" s="59"/>
      <c r="X68" s="59"/>
      <c r="Y68" s="59"/>
      <c r="Z68" s="59"/>
      <c r="AA68" s="59"/>
    </row>
    <row r="69" spans="1:27" ht="16">
      <c r="A69" s="59"/>
      <c r="B69" s="59"/>
      <c r="C69" s="59"/>
      <c r="D69" s="59"/>
      <c r="E69" s="59"/>
      <c r="F69" s="59"/>
      <c r="G69" s="59"/>
      <c r="H69" s="79"/>
      <c r="I69" s="59"/>
      <c r="J69" s="59"/>
      <c r="K69" s="59"/>
      <c r="L69" s="59"/>
      <c r="M69" s="59"/>
      <c r="N69" s="59"/>
      <c r="O69" s="59"/>
      <c r="P69" s="59"/>
      <c r="Q69" s="59"/>
      <c r="R69" s="59"/>
      <c r="S69" s="59"/>
      <c r="T69" s="59"/>
      <c r="U69" s="59"/>
      <c r="V69" s="59"/>
      <c r="W69" s="59"/>
      <c r="X69" s="59"/>
      <c r="Y69" s="59"/>
      <c r="Z69" s="59"/>
      <c r="AA69" s="59"/>
    </row>
    <row r="70" spans="1:27" ht="16">
      <c r="A70" s="59"/>
      <c r="B70" s="59"/>
      <c r="C70" s="59"/>
      <c r="D70" s="59"/>
      <c r="E70" s="59"/>
      <c r="F70" s="59"/>
      <c r="G70" s="59"/>
      <c r="H70" s="79"/>
      <c r="I70" s="59"/>
      <c r="J70" s="59"/>
      <c r="K70" s="59"/>
      <c r="L70" s="59"/>
      <c r="M70" s="59"/>
      <c r="N70" s="59"/>
      <c r="O70" s="59"/>
      <c r="P70" s="59"/>
      <c r="Q70" s="59"/>
      <c r="R70" s="59"/>
      <c r="S70" s="59"/>
      <c r="T70" s="59"/>
      <c r="U70" s="59"/>
      <c r="V70" s="59"/>
      <c r="W70" s="59"/>
      <c r="X70" s="59"/>
      <c r="Y70" s="59"/>
      <c r="Z70" s="59"/>
      <c r="AA70" s="59"/>
    </row>
    <row r="71" spans="1:27" ht="16">
      <c r="A71" s="59"/>
      <c r="B71" s="59"/>
      <c r="C71" s="59"/>
      <c r="D71" s="59"/>
      <c r="E71" s="59"/>
      <c r="F71" s="59"/>
      <c r="G71" s="59"/>
      <c r="H71" s="79"/>
      <c r="I71" s="59"/>
      <c r="J71" s="59"/>
      <c r="K71" s="59"/>
      <c r="L71" s="59"/>
      <c r="M71" s="59"/>
      <c r="N71" s="59"/>
      <c r="O71" s="59"/>
      <c r="P71" s="59"/>
      <c r="Q71" s="59"/>
      <c r="R71" s="59"/>
      <c r="S71" s="59"/>
      <c r="T71" s="59"/>
      <c r="U71" s="59"/>
      <c r="V71" s="59"/>
      <c r="W71" s="59"/>
      <c r="X71" s="59"/>
      <c r="Y71" s="59"/>
      <c r="Z71" s="59"/>
      <c r="AA71" s="59"/>
    </row>
    <row r="72" spans="1:27" ht="16">
      <c r="A72" s="59"/>
      <c r="B72" s="59"/>
      <c r="C72" s="59"/>
      <c r="D72" s="59"/>
      <c r="E72" s="59"/>
      <c r="F72" s="59"/>
      <c r="G72" s="59"/>
      <c r="H72" s="79"/>
      <c r="I72" s="59"/>
      <c r="J72" s="59"/>
      <c r="K72" s="59"/>
      <c r="L72" s="59"/>
      <c r="M72" s="59"/>
      <c r="N72" s="59"/>
      <c r="O72" s="59"/>
      <c r="P72" s="59"/>
      <c r="Q72" s="59"/>
      <c r="R72" s="59"/>
      <c r="S72" s="59"/>
      <c r="T72" s="59"/>
      <c r="U72" s="59"/>
      <c r="V72" s="59"/>
      <c r="W72" s="59"/>
      <c r="X72" s="59"/>
      <c r="Y72" s="59"/>
      <c r="Z72" s="59"/>
      <c r="AA72" s="59"/>
    </row>
    <row r="73" spans="1:27" ht="16">
      <c r="A73" s="59"/>
      <c r="B73" s="59"/>
      <c r="C73" s="59"/>
      <c r="D73" s="59"/>
      <c r="E73" s="59"/>
      <c r="F73" s="59"/>
      <c r="G73" s="59"/>
      <c r="H73" s="79"/>
      <c r="I73" s="59"/>
      <c r="J73" s="59"/>
      <c r="K73" s="59"/>
      <c r="L73" s="59"/>
      <c r="M73" s="59"/>
      <c r="N73" s="59"/>
      <c r="O73" s="59"/>
      <c r="P73" s="59"/>
      <c r="Q73" s="59"/>
      <c r="R73" s="59"/>
      <c r="S73" s="59"/>
      <c r="T73" s="59"/>
      <c r="U73" s="59"/>
      <c r="V73" s="59"/>
      <c r="W73" s="59"/>
      <c r="X73" s="59"/>
      <c r="Y73" s="59"/>
      <c r="Z73" s="59"/>
      <c r="AA73" s="59"/>
    </row>
    <row r="74" spans="1:27" ht="16">
      <c r="A74" s="59"/>
      <c r="B74" s="59"/>
      <c r="C74" s="59"/>
      <c r="D74" s="59"/>
      <c r="E74" s="59"/>
      <c r="F74" s="59"/>
      <c r="G74" s="59"/>
      <c r="H74" s="79"/>
      <c r="I74" s="59"/>
      <c r="J74" s="59"/>
      <c r="K74" s="59"/>
      <c r="L74" s="59"/>
      <c r="M74" s="59"/>
      <c r="N74" s="59"/>
      <c r="O74" s="59"/>
      <c r="P74" s="59"/>
      <c r="Q74" s="59"/>
      <c r="R74" s="59"/>
      <c r="S74" s="59"/>
      <c r="T74" s="59"/>
      <c r="U74" s="59"/>
      <c r="V74" s="59"/>
      <c r="W74" s="59"/>
      <c r="X74" s="59"/>
      <c r="Y74" s="59"/>
      <c r="Z74" s="59"/>
      <c r="AA74" s="59"/>
    </row>
    <row r="75" spans="1:27" ht="16">
      <c r="A75" s="59"/>
      <c r="B75" s="59"/>
      <c r="C75" s="59"/>
      <c r="D75" s="59"/>
      <c r="E75" s="59"/>
      <c r="F75" s="59"/>
      <c r="G75" s="59"/>
      <c r="H75" s="79"/>
      <c r="I75" s="59"/>
      <c r="J75" s="59"/>
      <c r="K75" s="59"/>
      <c r="L75" s="59"/>
      <c r="M75" s="59"/>
      <c r="N75" s="59"/>
      <c r="O75" s="59"/>
      <c r="P75" s="59"/>
      <c r="Q75" s="59"/>
      <c r="R75" s="59"/>
      <c r="S75" s="59"/>
      <c r="T75" s="59"/>
      <c r="U75" s="59"/>
      <c r="V75" s="59"/>
      <c r="W75" s="59"/>
      <c r="X75" s="59"/>
      <c r="Y75" s="59"/>
      <c r="Z75" s="59"/>
      <c r="AA75" s="59"/>
    </row>
    <row r="76" spans="1:27" ht="16">
      <c r="A76" s="59"/>
      <c r="B76" s="59"/>
      <c r="C76" s="59"/>
      <c r="D76" s="59"/>
      <c r="E76" s="59"/>
      <c r="F76" s="59"/>
      <c r="G76" s="59"/>
      <c r="H76" s="79"/>
      <c r="I76" s="59"/>
      <c r="J76" s="59"/>
      <c r="K76" s="59"/>
      <c r="L76" s="59"/>
      <c r="M76" s="59"/>
      <c r="N76" s="59"/>
      <c r="O76" s="59"/>
      <c r="P76" s="59"/>
      <c r="Q76" s="59"/>
      <c r="R76" s="59"/>
      <c r="S76" s="59"/>
      <c r="T76" s="59"/>
      <c r="U76" s="59"/>
      <c r="V76" s="59"/>
      <c r="W76" s="59"/>
      <c r="X76" s="59"/>
      <c r="Y76" s="59"/>
      <c r="Z76" s="59"/>
      <c r="AA76" s="59"/>
    </row>
    <row r="77" spans="1:27" ht="16">
      <c r="A77" s="59"/>
      <c r="B77" s="59"/>
      <c r="C77" s="59"/>
      <c r="D77" s="59"/>
      <c r="E77" s="59"/>
      <c r="F77" s="59"/>
      <c r="G77" s="59"/>
      <c r="H77" s="79"/>
      <c r="I77" s="59"/>
      <c r="J77" s="59"/>
      <c r="K77" s="59"/>
      <c r="L77" s="59"/>
      <c r="M77" s="59"/>
      <c r="N77" s="59"/>
      <c r="O77" s="59"/>
      <c r="P77" s="59"/>
      <c r="Q77" s="59"/>
      <c r="R77" s="59"/>
      <c r="S77" s="59"/>
      <c r="T77" s="59"/>
      <c r="U77" s="59"/>
      <c r="V77" s="59"/>
      <c r="W77" s="59"/>
      <c r="X77" s="59"/>
      <c r="Y77" s="59"/>
      <c r="Z77" s="59"/>
      <c r="AA77" s="59"/>
    </row>
    <row r="78" spans="1:27" ht="16">
      <c r="A78" s="59"/>
      <c r="B78" s="59"/>
      <c r="C78" s="59"/>
      <c r="D78" s="59"/>
      <c r="E78" s="59"/>
      <c r="F78" s="59"/>
      <c r="G78" s="59"/>
      <c r="H78" s="79"/>
      <c r="I78" s="59"/>
      <c r="J78" s="59"/>
      <c r="K78" s="59"/>
      <c r="L78" s="59"/>
      <c r="M78" s="59"/>
      <c r="N78" s="59"/>
      <c r="O78" s="59"/>
      <c r="P78" s="59"/>
      <c r="Q78" s="59"/>
      <c r="R78" s="59"/>
      <c r="S78" s="59"/>
      <c r="T78" s="59"/>
      <c r="U78" s="59"/>
      <c r="V78" s="59"/>
      <c r="W78" s="59"/>
      <c r="X78" s="59"/>
      <c r="Y78" s="59"/>
      <c r="Z78" s="59"/>
      <c r="AA78" s="59"/>
    </row>
    <row r="79" spans="1:27" ht="16">
      <c r="A79" s="59"/>
      <c r="B79" s="59"/>
      <c r="C79" s="59"/>
      <c r="D79" s="59"/>
      <c r="E79" s="59"/>
      <c r="F79" s="59"/>
      <c r="G79" s="59"/>
      <c r="H79" s="79"/>
      <c r="I79" s="59"/>
      <c r="J79" s="59"/>
      <c r="K79" s="59"/>
      <c r="L79" s="59"/>
      <c r="M79" s="59"/>
      <c r="N79" s="59"/>
      <c r="O79" s="59"/>
      <c r="P79" s="59"/>
      <c r="Q79" s="59"/>
      <c r="R79" s="59"/>
      <c r="S79" s="59"/>
      <c r="T79" s="59"/>
      <c r="U79" s="59"/>
      <c r="V79" s="59"/>
      <c r="W79" s="59"/>
      <c r="X79" s="59"/>
      <c r="Y79" s="59"/>
      <c r="Z79" s="59"/>
      <c r="AA79" s="59"/>
    </row>
    <row r="80" spans="1:27" ht="16">
      <c r="A80" s="59"/>
      <c r="B80" s="59"/>
      <c r="C80" s="59"/>
      <c r="D80" s="59"/>
      <c r="E80" s="59"/>
      <c r="F80" s="59"/>
      <c r="G80" s="59"/>
      <c r="H80" s="79"/>
      <c r="I80" s="59"/>
      <c r="J80" s="59"/>
      <c r="K80" s="59"/>
      <c r="L80" s="59"/>
      <c r="M80" s="59"/>
      <c r="N80" s="59"/>
      <c r="O80" s="59"/>
      <c r="P80" s="59"/>
      <c r="Q80" s="59"/>
      <c r="R80" s="59"/>
      <c r="S80" s="59"/>
      <c r="T80" s="59"/>
      <c r="U80" s="59"/>
      <c r="V80" s="59"/>
      <c r="W80" s="59"/>
      <c r="X80" s="59"/>
      <c r="Y80" s="59"/>
      <c r="Z80" s="59"/>
      <c r="AA80" s="59"/>
    </row>
    <row r="81" spans="1:27" ht="16">
      <c r="A81" s="59"/>
      <c r="B81" s="59"/>
      <c r="C81" s="59"/>
      <c r="D81" s="59"/>
      <c r="E81" s="59"/>
      <c r="F81" s="59"/>
      <c r="G81" s="59"/>
      <c r="H81" s="79"/>
      <c r="I81" s="59"/>
      <c r="J81" s="59"/>
      <c r="K81" s="59"/>
      <c r="L81" s="59"/>
      <c r="M81" s="59"/>
      <c r="N81" s="59"/>
      <c r="O81" s="59"/>
      <c r="P81" s="59"/>
      <c r="Q81" s="59"/>
      <c r="R81" s="59"/>
      <c r="S81" s="59"/>
      <c r="T81" s="59"/>
      <c r="U81" s="59"/>
      <c r="V81" s="59"/>
      <c r="W81" s="59"/>
      <c r="X81" s="59"/>
      <c r="Y81" s="59"/>
      <c r="Z81" s="59"/>
      <c r="AA81" s="59"/>
    </row>
    <row r="82" spans="1:27" ht="16">
      <c r="A82" s="59"/>
      <c r="B82" s="59"/>
      <c r="C82" s="59"/>
      <c r="D82" s="59"/>
      <c r="E82" s="59"/>
      <c r="F82" s="59"/>
      <c r="G82" s="59"/>
      <c r="H82" s="79"/>
      <c r="I82" s="59"/>
      <c r="J82" s="59"/>
      <c r="K82" s="59"/>
      <c r="L82" s="59"/>
      <c r="M82" s="59"/>
      <c r="N82" s="59"/>
      <c r="O82" s="59"/>
      <c r="P82" s="59"/>
      <c r="Q82" s="59"/>
      <c r="R82" s="59"/>
      <c r="S82" s="59"/>
      <c r="T82" s="59"/>
      <c r="U82" s="59"/>
      <c r="V82" s="59"/>
      <c r="W82" s="59"/>
      <c r="X82" s="59"/>
      <c r="Y82" s="59"/>
      <c r="Z82" s="59"/>
      <c r="AA82" s="59"/>
    </row>
    <row r="83" spans="1:27" ht="16">
      <c r="A83" s="59"/>
      <c r="B83" s="59"/>
      <c r="C83" s="59"/>
      <c r="D83" s="59"/>
      <c r="E83" s="59"/>
      <c r="F83" s="59"/>
      <c r="G83" s="59"/>
      <c r="H83" s="79"/>
      <c r="I83" s="59"/>
      <c r="J83" s="59"/>
      <c r="K83" s="59"/>
      <c r="L83" s="59"/>
      <c r="M83" s="59"/>
      <c r="N83" s="59"/>
      <c r="O83" s="59"/>
      <c r="P83" s="59"/>
      <c r="Q83" s="59"/>
      <c r="R83" s="59"/>
      <c r="S83" s="59"/>
      <c r="T83" s="59"/>
      <c r="U83" s="59"/>
      <c r="V83" s="59"/>
      <c r="W83" s="59"/>
      <c r="X83" s="59"/>
      <c r="Y83" s="59"/>
      <c r="Z83" s="59"/>
      <c r="AA83" s="59"/>
    </row>
    <row r="84" spans="1:27" ht="16">
      <c r="A84" s="59"/>
      <c r="B84" s="59"/>
      <c r="C84" s="59"/>
      <c r="D84" s="59"/>
      <c r="E84" s="59"/>
      <c r="F84" s="59"/>
      <c r="G84" s="59"/>
      <c r="H84" s="79"/>
      <c r="I84" s="59"/>
      <c r="J84" s="59"/>
      <c r="K84" s="59"/>
      <c r="L84" s="59"/>
      <c r="M84" s="59"/>
      <c r="N84" s="59"/>
      <c r="O84" s="59"/>
      <c r="P84" s="59"/>
      <c r="Q84" s="59"/>
      <c r="R84" s="59"/>
      <c r="S84" s="59"/>
      <c r="T84" s="59"/>
      <c r="U84" s="59"/>
      <c r="V84" s="59"/>
      <c r="W84" s="59"/>
      <c r="X84" s="59"/>
      <c r="Y84" s="59"/>
      <c r="Z84" s="59"/>
      <c r="AA84" s="59"/>
    </row>
    <row r="85" spans="1:27" ht="16">
      <c r="A85" s="59"/>
      <c r="B85" s="59"/>
      <c r="C85" s="59"/>
      <c r="D85" s="59"/>
      <c r="E85" s="59"/>
      <c r="F85" s="59"/>
      <c r="G85" s="59"/>
      <c r="H85" s="79"/>
      <c r="I85" s="59"/>
      <c r="J85" s="59"/>
      <c r="K85" s="59"/>
      <c r="L85" s="59"/>
      <c r="M85" s="59"/>
      <c r="N85" s="59"/>
      <c r="O85" s="59"/>
      <c r="P85" s="59"/>
      <c r="Q85" s="59"/>
      <c r="R85" s="59"/>
      <c r="S85" s="59"/>
      <c r="T85" s="59"/>
      <c r="U85" s="59"/>
      <c r="V85" s="59"/>
      <c r="W85" s="59"/>
      <c r="X85" s="59"/>
      <c r="Y85" s="59"/>
      <c r="Z85" s="59"/>
      <c r="AA85" s="59"/>
    </row>
    <row r="86" spans="1:27" ht="16">
      <c r="A86" s="59"/>
      <c r="B86" s="59"/>
      <c r="C86" s="59"/>
      <c r="D86" s="59"/>
      <c r="E86" s="59"/>
      <c r="F86" s="59"/>
      <c r="G86" s="59"/>
      <c r="H86" s="79"/>
      <c r="I86" s="59"/>
      <c r="J86" s="59"/>
      <c r="K86" s="59"/>
      <c r="L86" s="59"/>
      <c r="M86" s="59"/>
      <c r="N86" s="59"/>
      <c r="O86" s="59"/>
      <c r="P86" s="59"/>
      <c r="Q86" s="59"/>
      <c r="R86" s="59"/>
      <c r="S86" s="59"/>
      <c r="T86" s="59"/>
      <c r="U86" s="59"/>
      <c r="V86" s="59"/>
      <c r="W86" s="59"/>
      <c r="X86" s="59"/>
      <c r="Y86" s="59"/>
      <c r="Z86" s="59"/>
      <c r="AA86" s="59"/>
    </row>
    <row r="87" spans="1:27" ht="16">
      <c r="A87" s="59"/>
      <c r="B87" s="59"/>
      <c r="C87" s="59"/>
      <c r="D87" s="59"/>
      <c r="E87" s="59"/>
      <c r="F87" s="59"/>
      <c r="G87" s="59"/>
      <c r="H87" s="79"/>
      <c r="I87" s="59"/>
      <c r="J87" s="59"/>
      <c r="K87" s="59"/>
      <c r="L87" s="59"/>
      <c r="M87" s="59"/>
      <c r="N87" s="59"/>
      <c r="O87" s="59"/>
      <c r="P87" s="59"/>
      <c r="Q87" s="59"/>
      <c r="R87" s="59"/>
      <c r="S87" s="59"/>
      <c r="T87" s="59"/>
      <c r="U87" s="59"/>
      <c r="V87" s="59"/>
      <c r="W87" s="59"/>
      <c r="X87" s="59"/>
      <c r="Y87" s="59"/>
      <c r="Z87" s="59"/>
      <c r="AA87" s="59"/>
    </row>
    <row r="88" spans="1:27" ht="16">
      <c r="A88" s="59"/>
      <c r="B88" s="59"/>
      <c r="C88" s="59"/>
      <c r="D88" s="59"/>
      <c r="E88" s="59"/>
      <c r="F88" s="59"/>
      <c r="G88" s="59"/>
      <c r="H88" s="79"/>
      <c r="I88" s="59"/>
      <c r="J88" s="59"/>
      <c r="K88" s="59"/>
      <c r="L88" s="59"/>
      <c r="M88" s="59"/>
      <c r="N88" s="59"/>
      <c r="O88" s="59"/>
      <c r="P88" s="59"/>
      <c r="Q88" s="59"/>
      <c r="R88" s="59"/>
      <c r="S88" s="59"/>
      <c r="T88" s="59"/>
      <c r="U88" s="59"/>
      <c r="V88" s="59"/>
      <c r="W88" s="59"/>
      <c r="X88" s="59"/>
      <c r="Y88" s="59"/>
      <c r="Z88" s="59"/>
      <c r="AA88" s="59"/>
    </row>
    <row r="89" spans="1:27" ht="16">
      <c r="A89" s="59"/>
      <c r="B89" s="59"/>
      <c r="C89" s="59"/>
      <c r="D89" s="59"/>
      <c r="E89" s="59"/>
      <c r="F89" s="59"/>
      <c r="G89" s="59"/>
      <c r="H89" s="79"/>
      <c r="I89" s="59"/>
      <c r="J89" s="59"/>
      <c r="K89" s="59"/>
      <c r="L89" s="59"/>
      <c r="M89" s="59"/>
      <c r="N89" s="59"/>
      <c r="O89" s="59"/>
      <c r="P89" s="59"/>
      <c r="Q89" s="59"/>
      <c r="R89" s="59"/>
      <c r="S89" s="59"/>
      <c r="T89" s="59"/>
      <c r="U89" s="59"/>
      <c r="V89" s="59"/>
      <c r="W89" s="59"/>
      <c r="X89" s="59"/>
      <c r="Y89" s="59"/>
      <c r="Z89" s="59"/>
      <c r="AA89" s="59"/>
    </row>
    <row r="90" spans="1:27" ht="16">
      <c r="A90" s="59"/>
      <c r="B90" s="59"/>
      <c r="C90" s="59"/>
      <c r="D90" s="59"/>
      <c r="E90" s="59"/>
      <c r="F90" s="59"/>
      <c r="G90" s="59"/>
      <c r="H90" s="79"/>
      <c r="I90" s="59"/>
      <c r="J90" s="59"/>
      <c r="K90" s="59"/>
      <c r="L90" s="59"/>
      <c r="M90" s="59"/>
      <c r="N90" s="59"/>
      <c r="O90" s="59"/>
      <c r="P90" s="59"/>
      <c r="Q90" s="59"/>
      <c r="R90" s="59"/>
      <c r="S90" s="59"/>
      <c r="T90" s="59"/>
      <c r="U90" s="59"/>
      <c r="V90" s="59"/>
      <c r="W90" s="59"/>
      <c r="X90" s="59"/>
      <c r="Y90" s="59"/>
      <c r="Z90" s="59"/>
      <c r="AA90" s="59"/>
    </row>
    <row r="91" spans="1:27" ht="16">
      <c r="A91" s="59"/>
      <c r="B91" s="59"/>
      <c r="C91" s="59"/>
      <c r="D91" s="59"/>
      <c r="E91" s="59"/>
      <c r="F91" s="59"/>
      <c r="G91" s="59"/>
      <c r="H91" s="79"/>
      <c r="I91" s="59"/>
      <c r="J91" s="59"/>
      <c r="K91" s="59"/>
      <c r="L91" s="59"/>
      <c r="M91" s="59"/>
      <c r="N91" s="59"/>
      <c r="O91" s="59"/>
      <c r="P91" s="59"/>
      <c r="Q91" s="59"/>
      <c r="R91" s="59"/>
      <c r="S91" s="59"/>
      <c r="T91" s="59"/>
      <c r="U91" s="59"/>
      <c r="V91" s="59"/>
      <c r="W91" s="59"/>
      <c r="X91" s="59"/>
      <c r="Y91" s="59"/>
      <c r="Z91" s="59"/>
      <c r="AA91" s="59"/>
    </row>
    <row r="92" spans="1:27" ht="16">
      <c r="A92" s="59"/>
      <c r="B92" s="59"/>
      <c r="C92" s="59"/>
      <c r="D92" s="59"/>
      <c r="E92" s="59"/>
      <c r="F92" s="59"/>
      <c r="G92" s="59"/>
      <c r="H92" s="79"/>
      <c r="I92" s="59"/>
      <c r="J92" s="59"/>
      <c r="K92" s="59"/>
      <c r="L92" s="59"/>
      <c r="M92" s="59"/>
      <c r="N92" s="59"/>
      <c r="O92" s="59"/>
      <c r="P92" s="59"/>
      <c r="Q92" s="59"/>
      <c r="R92" s="59"/>
      <c r="S92" s="59"/>
      <c r="T92" s="59"/>
      <c r="U92" s="59"/>
      <c r="V92" s="59"/>
      <c r="W92" s="59"/>
      <c r="X92" s="59"/>
      <c r="Y92" s="59"/>
      <c r="Z92" s="59"/>
      <c r="AA92" s="59"/>
    </row>
    <row r="93" spans="1:27" ht="16">
      <c r="A93" s="59"/>
      <c r="B93" s="59"/>
      <c r="C93" s="59"/>
      <c r="D93" s="59"/>
      <c r="E93" s="59"/>
      <c r="F93" s="59"/>
      <c r="G93" s="59"/>
      <c r="H93" s="79"/>
      <c r="I93" s="59"/>
      <c r="J93" s="59"/>
      <c r="K93" s="59"/>
      <c r="L93" s="59"/>
      <c r="M93" s="59"/>
      <c r="N93" s="59"/>
      <c r="O93" s="59"/>
      <c r="P93" s="59"/>
      <c r="Q93" s="59"/>
      <c r="R93" s="59"/>
      <c r="S93" s="59"/>
      <c r="T93" s="59"/>
      <c r="U93" s="59"/>
      <c r="V93" s="59"/>
      <c r="W93" s="59"/>
      <c r="X93" s="59"/>
      <c r="Y93" s="59"/>
      <c r="Z93" s="59"/>
      <c r="AA93" s="59"/>
    </row>
    <row r="94" spans="1:27" ht="16">
      <c r="A94" s="59"/>
      <c r="B94" s="59"/>
      <c r="C94" s="59"/>
      <c r="D94" s="59"/>
      <c r="E94" s="59"/>
      <c r="F94" s="59"/>
      <c r="G94" s="59"/>
      <c r="H94" s="79"/>
      <c r="I94" s="59"/>
      <c r="J94" s="59"/>
      <c r="K94" s="59"/>
      <c r="L94" s="59"/>
      <c r="M94" s="59"/>
      <c r="N94" s="59"/>
      <c r="O94" s="59"/>
      <c r="P94" s="59"/>
      <c r="Q94" s="59"/>
      <c r="R94" s="59"/>
      <c r="S94" s="59"/>
      <c r="T94" s="59"/>
      <c r="U94" s="59"/>
      <c r="V94" s="59"/>
      <c r="W94" s="59"/>
      <c r="X94" s="59"/>
      <c r="Y94" s="59"/>
      <c r="Z94" s="59"/>
      <c r="AA94" s="59"/>
    </row>
    <row r="95" spans="1:27" ht="16">
      <c r="A95" s="59"/>
      <c r="B95" s="59"/>
      <c r="C95" s="59"/>
      <c r="D95" s="59"/>
      <c r="E95" s="59"/>
      <c r="F95" s="59"/>
      <c r="G95" s="59"/>
      <c r="H95" s="79"/>
      <c r="I95" s="59"/>
      <c r="J95" s="59"/>
      <c r="K95" s="59"/>
      <c r="L95" s="59"/>
      <c r="M95" s="59"/>
      <c r="N95" s="59"/>
      <c r="O95" s="59"/>
      <c r="P95" s="59"/>
      <c r="Q95" s="59"/>
      <c r="R95" s="59"/>
      <c r="S95" s="59"/>
      <c r="T95" s="59"/>
      <c r="U95" s="59"/>
      <c r="V95" s="59"/>
      <c r="W95" s="59"/>
      <c r="X95" s="59"/>
      <c r="Y95" s="59"/>
      <c r="Z95" s="59"/>
      <c r="AA95" s="59"/>
    </row>
    <row r="96" spans="1:27" ht="16">
      <c r="A96" s="59"/>
      <c r="B96" s="59"/>
      <c r="C96" s="59"/>
      <c r="D96" s="59"/>
      <c r="E96" s="59"/>
      <c r="F96" s="59"/>
      <c r="G96" s="59"/>
      <c r="H96" s="79"/>
      <c r="I96" s="59"/>
      <c r="J96" s="59"/>
      <c r="K96" s="59"/>
      <c r="L96" s="59"/>
      <c r="M96" s="59"/>
      <c r="N96" s="59"/>
      <c r="O96" s="59"/>
      <c r="P96" s="59"/>
      <c r="Q96" s="59"/>
      <c r="R96" s="59"/>
      <c r="S96" s="59"/>
      <c r="T96" s="59"/>
      <c r="U96" s="59"/>
      <c r="V96" s="59"/>
      <c r="W96" s="59"/>
      <c r="X96" s="59"/>
      <c r="Y96" s="59"/>
      <c r="Z96" s="59"/>
      <c r="AA96" s="59"/>
    </row>
    <row r="97" spans="1:27" ht="16">
      <c r="A97" s="59"/>
      <c r="B97" s="59"/>
      <c r="C97" s="59"/>
      <c r="D97" s="59"/>
      <c r="E97" s="59"/>
      <c r="F97" s="59"/>
      <c r="G97" s="59"/>
      <c r="H97" s="79"/>
      <c r="I97" s="59"/>
      <c r="J97" s="59"/>
      <c r="K97" s="59"/>
      <c r="L97" s="59"/>
      <c r="M97" s="59"/>
      <c r="N97" s="59"/>
      <c r="O97" s="59"/>
      <c r="P97" s="59"/>
      <c r="Q97" s="59"/>
      <c r="R97" s="59"/>
      <c r="S97" s="59"/>
      <c r="T97" s="59"/>
      <c r="U97" s="59"/>
      <c r="V97" s="59"/>
      <c r="W97" s="59"/>
      <c r="X97" s="59"/>
      <c r="Y97" s="59"/>
      <c r="Z97" s="59"/>
      <c r="AA97" s="59"/>
    </row>
    <row r="98" spans="1:27" ht="16">
      <c r="A98" s="59"/>
      <c r="B98" s="59"/>
      <c r="C98" s="59"/>
      <c r="D98" s="59"/>
      <c r="E98" s="59"/>
      <c r="F98" s="59"/>
      <c r="G98" s="59"/>
      <c r="H98" s="79"/>
      <c r="I98" s="59"/>
      <c r="J98" s="59"/>
      <c r="K98" s="59"/>
      <c r="L98" s="59"/>
      <c r="M98" s="59"/>
      <c r="N98" s="59"/>
      <c r="O98" s="59"/>
      <c r="P98" s="59"/>
      <c r="Q98" s="59"/>
      <c r="R98" s="59"/>
      <c r="S98" s="59"/>
      <c r="T98" s="59"/>
      <c r="U98" s="59"/>
      <c r="V98" s="59"/>
      <c r="W98" s="59"/>
      <c r="X98" s="59"/>
      <c r="Y98" s="59"/>
      <c r="Z98" s="59"/>
      <c r="AA98" s="59"/>
    </row>
    <row r="99" spans="1:27" ht="16">
      <c r="A99" s="59"/>
      <c r="B99" s="59"/>
      <c r="C99" s="59"/>
      <c r="D99" s="59"/>
      <c r="E99" s="59"/>
      <c r="F99" s="59"/>
      <c r="G99" s="59"/>
      <c r="H99" s="79"/>
      <c r="I99" s="59"/>
      <c r="J99" s="59"/>
      <c r="K99" s="59"/>
      <c r="L99" s="59"/>
      <c r="M99" s="59"/>
      <c r="N99" s="59"/>
      <c r="O99" s="59"/>
      <c r="P99" s="59"/>
      <c r="Q99" s="59"/>
      <c r="R99" s="59"/>
      <c r="S99" s="59"/>
      <c r="T99" s="59"/>
      <c r="U99" s="59"/>
      <c r="V99" s="59"/>
      <c r="W99" s="59"/>
      <c r="X99" s="59"/>
      <c r="Y99" s="59"/>
      <c r="Z99" s="59"/>
      <c r="AA99" s="59"/>
    </row>
    <row r="100" spans="1:27" ht="16">
      <c r="A100" s="59"/>
      <c r="B100" s="59"/>
      <c r="C100" s="59"/>
      <c r="D100" s="59"/>
      <c r="E100" s="59"/>
      <c r="F100" s="59"/>
      <c r="G100" s="59"/>
      <c r="H100" s="79"/>
      <c r="I100" s="59"/>
      <c r="J100" s="59"/>
      <c r="K100" s="59"/>
      <c r="L100" s="59"/>
      <c r="M100" s="59"/>
      <c r="N100" s="59"/>
      <c r="O100" s="59"/>
      <c r="P100" s="59"/>
      <c r="Q100" s="59"/>
      <c r="R100" s="59"/>
      <c r="S100" s="59"/>
      <c r="T100" s="59"/>
      <c r="U100" s="59"/>
      <c r="V100" s="59"/>
      <c r="W100" s="59"/>
      <c r="X100" s="59"/>
      <c r="Y100" s="59"/>
      <c r="Z100" s="59"/>
      <c r="AA100" s="59"/>
    </row>
    <row r="101" spans="1:27" ht="16">
      <c r="A101" s="59"/>
      <c r="B101" s="59"/>
      <c r="C101" s="59"/>
      <c r="D101" s="59"/>
      <c r="E101" s="59"/>
      <c r="F101" s="59"/>
      <c r="G101" s="59"/>
      <c r="H101" s="79"/>
      <c r="I101" s="59"/>
      <c r="J101" s="59"/>
      <c r="K101" s="59"/>
      <c r="L101" s="59"/>
      <c r="M101" s="59"/>
      <c r="N101" s="59"/>
      <c r="O101" s="59"/>
      <c r="P101" s="59"/>
      <c r="Q101" s="59"/>
      <c r="R101" s="59"/>
      <c r="S101" s="59"/>
      <c r="T101" s="59"/>
      <c r="U101" s="59"/>
      <c r="V101" s="59"/>
      <c r="W101" s="59"/>
      <c r="X101" s="59"/>
      <c r="Y101" s="59"/>
      <c r="Z101" s="59"/>
      <c r="AA101" s="59"/>
    </row>
    <row r="102" spans="1:27" ht="16">
      <c r="A102" s="59"/>
      <c r="B102" s="59"/>
      <c r="C102" s="59"/>
      <c r="D102" s="59"/>
      <c r="E102" s="59"/>
      <c r="F102" s="59"/>
      <c r="G102" s="59"/>
      <c r="H102" s="79"/>
      <c r="I102" s="59"/>
      <c r="J102" s="59"/>
      <c r="K102" s="59"/>
      <c r="L102" s="59"/>
      <c r="M102" s="59"/>
      <c r="N102" s="59"/>
      <c r="O102" s="59"/>
      <c r="P102" s="59"/>
      <c r="Q102" s="59"/>
      <c r="R102" s="59"/>
      <c r="S102" s="59"/>
      <c r="T102" s="59"/>
      <c r="U102" s="59"/>
      <c r="V102" s="59"/>
      <c r="W102" s="59"/>
      <c r="X102" s="59"/>
      <c r="Y102" s="59"/>
      <c r="Z102" s="59"/>
      <c r="AA102" s="59"/>
    </row>
    <row r="103" spans="1:27" ht="16">
      <c r="A103" s="59"/>
      <c r="B103" s="59"/>
      <c r="C103" s="59"/>
      <c r="D103" s="59"/>
      <c r="E103" s="59"/>
      <c r="F103" s="59"/>
      <c r="G103" s="59"/>
      <c r="H103" s="79"/>
      <c r="I103" s="59"/>
      <c r="J103" s="59"/>
      <c r="K103" s="59"/>
      <c r="L103" s="59"/>
      <c r="M103" s="59"/>
      <c r="N103" s="59"/>
      <c r="O103" s="59"/>
      <c r="P103" s="59"/>
      <c r="Q103" s="59"/>
      <c r="R103" s="59"/>
      <c r="S103" s="59"/>
      <c r="T103" s="59"/>
      <c r="U103" s="59"/>
      <c r="V103" s="59"/>
      <c r="W103" s="59"/>
      <c r="X103" s="59"/>
      <c r="Y103" s="59"/>
      <c r="Z103" s="59"/>
      <c r="AA103" s="59"/>
    </row>
    <row r="104" spans="1:27" ht="16">
      <c r="A104" s="59"/>
      <c r="B104" s="59"/>
      <c r="C104" s="59"/>
      <c r="D104" s="59"/>
      <c r="E104" s="59"/>
      <c r="F104" s="59"/>
      <c r="G104" s="59"/>
      <c r="H104" s="79"/>
      <c r="I104" s="59"/>
      <c r="J104" s="59"/>
      <c r="K104" s="59"/>
      <c r="L104" s="59"/>
      <c r="M104" s="59"/>
      <c r="N104" s="59"/>
      <c r="O104" s="59"/>
      <c r="P104" s="59"/>
      <c r="Q104" s="59"/>
      <c r="R104" s="59"/>
      <c r="S104" s="59"/>
      <c r="T104" s="59"/>
      <c r="U104" s="59"/>
      <c r="V104" s="59"/>
      <c r="W104" s="59"/>
      <c r="X104" s="59"/>
      <c r="Y104" s="59"/>
      <c r="Z104" s="59"/>
      <c r="AA104" s="59"/>
    </row>
    <row r="105" spans="1:27" ht="16">
      <c r="A105" s="59"/>
      <c r="B105" s="59"/>
      <c r="C105" s="59"/>
      <c r="D105" s="59"/>
      <c r="E105" s="59"/>
      <c r="F105" s="59"/>
      <c r="G105" s="59"/>
      <c r="H105" s="79"/>
      <c r="I105" s="59"/>
      <c r="J105" s="59"/>
      <c r="K105" s="59"/>
      <c r="L105" s="59"/>
      <c r="M105" s="59"/>
      <c r="N105" s="59"/>
      <c r="O105" s="59"/>
      <c r="P105" s="59"/>
      <c r="Q105" s="59"/>
      <c r="R105" s="59"/>
      <c r="S105" s="59"/>
      <c r="T105" s="59"/>
      <c r="U105" s="59"/>
      <c r="V105" s="59"/>
      <c r="W105" s="59"/>
      <c r="X105" s="59"/>
      <c r="Y105" s="59"/>
      <c r="Z105" s="59"/>
      <c r="AA105" s="59"/>
    </row>
    <row r="106" spans="1:27" ht="16">
      <c r="A106" s="59"/>
      <c r="B106" s="59"/>
      <c r="C106" s="59"/>
      <c r="D106" s="59"/>
      <c r="E106" s="59"/>
      <c r="F106" s="59"/>
      <c r="G106" s="59"/>
      <c r="H106" s="79"/>
      <c r="I106" s="59"/>
      <c r="J106" s="59"/>
      <c r="K106" s="59"/>
      <c r="L106" s="59"/>
      <c r="M106" s="59"/>
      <c r="N106" s="59"/>
      <c r="O106" s="59"/>
      <c r="P106" s="59"/>
      <c r="Q106" s="59"/>
      <c r="R106" s="59"/>
      <c r="S106" s="59"/>
      <c r="T106" s="59"/>
      <c r="U106" s="59"/>
      <c r="V106" s="59"/>
      <c r="W106" s="59"/>
      <c r="X106" s="59"/>
      <c r="Y106" s="59"/>
      <c r="Z106" s="59"/>
      <c r="AA106" s="59"/>
    </row>
    <row r="107" spans="1:27" ht="16">
      <c r="A107" s="59"/>
      <c r="B107" s="59"/>
      <c r="C107" s="59"/>
      <c r="D107" s="59"/>
      <c r="E107" s="59"/>
      <c r="F107" s="59"/>
      <c r="G107" s="59"/>
      <c r="H107" s="79"/>
      <c r="I107" s="59"/>
      <c r="J107" s="59"/>
      <c r="K107" s="59"/>
      <c r="L107" s="59"/>
      <c r="M107" s="59"/>
      <c r="N107" s="59"/>
      <c r="O107" s="59"/>
      <c r="P107" s="59"/>
      <c r="Q107" s="59"/>
      <c r="R107" s="59"/>
      <c r="S107" s="59"/>
      <c r="T107" s="59"/>
      <c r="U107" s="59"/>
      <c r="V107" s="59"/>
      <c r="W107" s="59"/>
      <c r="X107" s="59"/>
      <c r="Y107" s="59"/>
      <c r="Z107" s="59"/>
      <c r="AA107" s="59"/>
    </row>
    <row r="108" spans="1:27" ht="16">
      <c r="A108" s="59"/>
      <c r="B108" s="59"/>
      <c r="C108" s="59"/>
      <c r="D108" s="59"/>
      <c r="E108" s="59"/>
      <c r="F108" s="59"/>
      <c r="G108" s="59"/>
      <c r="H108" s="79"/>
      <c r="I108" s="59"/>
      <c r="J108" s="59"/>
      <c r="K108" s="59"/>
      <c r="L108" s="59"/>
      <c r="M108" s="59"/>
      <c r="N108" s="59"/>
      <c r="O108" s="59"/>
      <c r="P108" s="59"/>
      <c r="Q108" s="59"/>
      <c r="R108" s="59"/>
      <c r="S108" s="59"/>
      <c r="T108" s="59"/>
      <c r="U108" s="59"/>
      <c r="V108" s="59"/>
      <c r="W108" s="59"/>
      <c r="X108" s="59"/>
      <c r="Y108" s="59"/>
      <c r="Z108" s="59"/>
      <c r="AA108" s="59"/>
    </row>
    <row r="109" spans="1:27" ht="16">
      <c r="A109" s="59"/>
      <c r="B109" s="59"/>
      <c r="C109" s="59"/>
      <c r="D109" s="59"/>
      <c r="E109" s="59"/>
      <c r="F109" s="59"/>
      <c r="G109" s="59"/>
      <c r="H109" s="79"/>
      <c r="I109" s="59"/>
      <c r="J109" s="59"/>
      <c r="K109" s="59"/>
      <c r="L109" s="59"/>
      <c r="M109" s="59"/>
      <c r="N109" s="59"/>
      <c r="O109" s="59"/>
      <c r="P109" s="59"/>
      <c r="Q109" s="59"/>
      <c r="R109" s="59"/>
      <c r="S109" s="59"/>
      <c r="T109" s="59"/>
      <c r="U109" s="59"/>
      <c r="V109" s="59"/>
      <c r="W109" s="59"/>
      <c r="X109" s="59"/>
      <c r="Y109" s="59"/>
      <c r="Z109" s="59"/>
      <c r="AA109" s="59"/>
    </row>
    <row r="110" spans="1:27" ht="16">
      <c r="A110" s="59"/>
      <c r="B110" s="59"/>
      <c r="C110" s="59"/>
      <c r="D110" s="59"/>
      <c r="E110" s="59"/>
      <c r="F110" s="59"/>
      <c r="G110" s="59"/>
      <c r="H110" s="79"/>
      <c r="I110" s="59"/>
      <c r="J110" s="59"/>
      <c r="K110" s="59"/>
      <c r="L110" s="59"/>
      <c r="M110" s="59"/>
      <c r="N110" s="59"/>
      <c r="O110" s="59"/>
      <c r="P110" s="59"/>
      <c r="Q110" s="59"/>
      <c r="R110" s="59"/>
      <c r="S110" s="59"/>
      <c r="T110" s="59"/>
      <c r="U110" s="59"/>
      <c r="V110" s="59"/>
      <c r="W110" s="59"/>
      <c r="X110" s="59"/>
      <c r="Y110" s="59"/>
      <c r="Z110" s="59"/>
      <c r="AA110" s="59"/>
    </row>
    <row r="111" spans="1:27" ht="16">
      <c r="A111" s="59"/>
      <c r="B111" s="59"/>
      <c r="C111" s="59"/>
      <c r="D111" s="59"/>
      <c r="E111" s="59"/>
      <c r="F111" s="59"/>
      <c r="G111" s="59"/>
      <c r="H111" s="79"/>
      <c r="I111" s="59"/>
      <c r="J111" s="59"/>
      <c r="K111" s="59"/>
      <c r="L111" s="59"/>
      <c r="M111" s="59"/>
      <c r="N111" s="59"/>
      <c r="O111" s="59"/>
      <c r="P111" s="59"/>
      <c r="Q111" s="59"/>
      <c r="R111" s="59"/>
      <c r="S111" s="59"/>
      <c r="T111" s="59"/>
      <c r="U111" s="59"/>
      <c r="V111" s="59"/>
      <c r="W111" s="59"/>
      <c r="X111" s="59"/>
      <c r="Y111" s="59"/>
      <c r="Z111" s="59"/>
      <c r="AA111" s="59"/>
    </row>
    <row r="112" spans="1:27" ht="16">
      <c r="A112" s="59"/>
      <c r="B112" s="59"/>
      <c r="C112" s="59"/>
      <c r="D112" s="59"/>
      <c r="E112" s="59"/>
      <c r="F112" s="59"/>
      <c r="G112" s="59"/>
      <c r="H112" s="79"/>
      <c r="I112" s="59"/>
      <c r="J112" s="59"/>
      <c r="K112" s="59"/>
      <c r="L112" s="59"/>
      <c r="M112" s="59"/>
      <c r="N112" s="59"/>
      <c r="O112" s="59"/>
      <c r="P112" s="59"/>
      <c r="Q112" s="59"/>
      <c r="R112" s="59"/>
      <c r="S112" s="59"/>
      <c r="T112" s="59"/>
      <c r="U112" s="59"/>
      <c r="V112" s="59"/>
      <c r="W112" s="59"/>
      <c r="X112" s="59"/>
      <c r="Y112" s="59"/>
      <c r="Z112" s="59"/>
      <c r="AA112" s="59"/>
    </row>
    <row r="113" spans="1:27" ht="16">
      <c r="A113" s="59"/>
      <c r="B113" s="59"/>
      <c r="C113" s="59"/>
      <c r="D113" s="59"/>
      <c r="E113" s="59"/>
      <c r="F113" s="59"/>
      <c r="G113" s="59"/>
      <c r="H113" s="79"/>
      <c r="I113" s="59"/>
      <c r="J113" s="59"/>
      <c r="K113" s="59"/>
      <c r="L113" s="59"/>
      <c r="M113" s="59"/>
      <c r="N113" s="59"/>
      <c r="O113" s="59"/>
      <c r="P113" s="59"/>
      <c r="Q113" s="59"/>
      <c r="R113" s="59"/>
      <c r="S113" s="59"/>
      <c r="T113" s="59"/>
      <c r="U113" s="59"/>
      <c r="V113" s="59"/>
      <c r="W113" s="59"/>
      <c r="X113" s="59"/>
      <c r="Y113" s="59"/>
      <c r="Z113" s="59"/>
      <c r="AA113" s="59"/>
    </row>
    <row r="114" spans="1:27" ht="16">
      <c r="A114" s="59"/>
      <c r="B114" s="59"/>
      <c r="C114" s="59"/>
      <c r="D114" s="59"/>
      <c r="E114" s="59"/>
      <c r="F114" s="59"/>
      <c r="G114" s="59"/>
      <c r="H114" s="79"/>
      <c r="I114" s="59"/>
      <c r="J114" s="59"/>
      <c r="K114" s="59"/>
      <c r="L114" s="59"/>
      <c r="M114" s="59"/>
      <c r="N114" s="59"/>
      <c r="O114" s="59"/>
      <c r="P114" s="59"/>
      <c r="Q114" s="59"/>
      <c r="R114" s="59"/>
      <c r="S114" s="59"/>
      <c r="T114" s="59"/>
      <c r="U114" s="59"/>
      <c r="V114" s="59"/>
      <c r="W114" s="59"/>
      <c r="X114" s="59"/>
      <c r="Y114" s="59"/>
      <c r="Z114" s="59"/>
      <c r="AA114" s="59"/>
    </row>
    <row r="115" spans="1:27" ht="16">
      <c r="A115" s="59"/>
      <c r="B115" s="59"/>
      <c r="C115" s="59"/>
      <c r="D115" s="59"/>
      <c r="E115" s="59"/>
      <c r="F115" s="59"/>
      <c r="G115" s="59"/>
      <c r="H115" s="79"/>
      <c r="I115" s="59"/>
      <c r="J115" s="59"/>
      <c r="K115" s="59"/>
      <c r="L115" s="59"/>
      <c r="M115" s="59"/>
      <c r="N115" s="59"/>
      <c r="O115" s="59"/>
      <c r="P115" s="59"/>
      <c r="Q115" s="59"/>
      <c r="R115" s="59"/>
      <c r="S115" s="59"/>
      <c r="T115" s="59"/>
      <c r="U115" s="59"/>
      <c r="V115" s="59"/>
      <c r="W115" s="59"/>
      <c r="X115" s="59"/>
      <c r="Y115" s="59"/>
      <c r="Z115" s="59"/>
      <c r="AA115" s="59"/>
    </row>
    <row r="116" spans="1:27" ht="16">
      <c r="A116" s="59"/>
      <c r="B116" s="59"/>
      <c r="C116" s="59"/>
      <c r="D116" s="59"/>
      <c r="E116" s="59"/>
      <c r="F116" s="59"/>
      <c r="G116" s="59"/>
      <c r="H116" s="79"/>
      <c r="I116" s="59"/>
      <c r="J116" s="59"/>
      <c r="K116" s="59"/>
      <c r="L116" s="59"/>
      <c r="M116" s="59"/>
      <c r="N116" s="59"/>
      <c r="O116" s="59"/>
      <c r="P116" s="59"/>
      <c r="Q116" s="59"/>
      <c r="R116" s="59"/>
      <c r="S116" s="59"/>
      <c r="T116" s="59"/>
      <c r="U116" s="59"/>
      <c r="V116" s="59"/>
      <c r="W116" s="59"/>
      <c r="X116" s="59"/>
      <c r="Y116" s="59"/>
      <c r="Z116" s="59"/>
      <c r="AA116" s="59"/>
    </row>
    <row r="117" spans="1:27" ht="16">
      <c r="A117" s="59"/>
      <c r="B117" s="59"/>
      <c r="C117" s="59"/>
      <c r="D117" s="59"/>
      <c r="E117" s="59"/>
      <c r="F117" s="59"/>
      <c r="G117" s="59"/>
      <c r="H117" s="79"/>
      <c r="I117" s="59"/>
      <c r="J117" s="59"/>
      <c r="K117" s="59"/>
      <c r="L117" s="59"/>
      <c r="M117" s="59"/>
      <c r="N117" s="59"/>
      <c r="O117" s="59"/>
      <c r="P117" s="59"/>
      <c r="Q117" s="59"/>
      <c r="R117" s="59"/>
      <c r="S117" s="59"/>
      <c r="T117" s="59"/>
      <c r="U117" s="59"/>
      <c r="V117" s="59"/>
      <c r="W117" s="59"/>
      <c r="X117" s="59"/>
      <c r="Y117" s="59"/>
      <c r="Z117" s="59"/>
      <c r="AA117" s="59"/>
    </row>
    <row r="118" spans="1:27" ht="16">
      <c r="A118" s="59"/>
      <c r="B118" s="59"/>
      <c r="C118" s="59"/>
      <c r="D118" s="59"/>
      <c r="E118" s="59"/>
      <c r="F118" s="59"/>
      <c r="G118" s="59"/>
      <c r="H118" s="79"/>
      <c r="I118" s="59"/>
      <c r="J118" s="59"/>
      <c r="K118" s="59"/>
      <c r="L118" s="59"/>
      <c r="M118" s="59"/>
      <c r="N118" s="59"/>
      <c r="O118" s="59"/>
      <c r="P118" s="59"/>
      <c r="Q118" s="59"/>
      <c r="R118" s="59"/>
      <c r="S118" s="59"/>
      <c r="T118" s="59"/>
      <c r="U118" s="59"/>
      <c r="V118" s="59"/>
      <c r="W118" s="59"/>
      <c r="X118" s="59"/>
      <c r="Y118" s="59"/>
      <c r="Z118" s="59"/>
      <c r="AA118" s="59"/>
    </row>
    <row r="119" spans="1:27" ht="16">
      <c r="A119" s="59"/>
      <c r="B119" s="59"/>
      <c r="C119" s="59"/>
      <c r="D119" s="59"/>
      <c r="E119" s="59"/>
      <c r="F119" s="59"/>
      <c r="G119" s="59"/>
      <c r="H119" s="79"/>
      <c r="I119" s="59"/>
      <c r="J119" s="59"/>
      <c r="K119" s="59"/>
      <c r="L119" s="59"/>
      <c r="M119" s="59"/>
      <c r="N119" s="59"/>
      <c r="O119" s="59"/>
      <c r="P119" s="59"/>
      <c r="Q119" s="59"/>
      <c r="R119" s="59"/>
      <c r="S119" s="59"/>
      <c r="T119" s="59"/>
      <c r="U119" s="59"/>
      <c r="V119" s="59"/>
      <c r="W119" s="59"/>
      <c r="X119" s="59"/>
      <c r="Y119" s="59"/>
      <c r="Z119" s="59"/>
      <c r="AA119" s="59"/>
    </row>
    <row r="120" spans="1:27" ht="16">
      <c r="A120" s="59"/>
      <c r="B120" s="59"/>
      <c r="C120" s="59"/>
      <c r="D120" s="59"/>
      <c r="E120" s="59"/>
      <c r="F120" s="59"/>
      <c r="G120" s="59"/>
      <c r="H120" s="79"/>
      <c r="I120" s="59"/>
      <c r="J120" s="59"/>
      <c r="K120" s="59"/>
      <c r="L120" s="59"/>
      <c r="M120" s="59"/>
      <c r="N120" s="59"/>
      <c r="O120" s="59"/>
      <c r="P120" s="59"/>
      <c r="Q120" s="59"/>
      <c r="R120" s="59"/>
      <c r="S120" s="59"/>
      <c r="T120" s="59"/>
      <c r="U120" s="59"/>
      <c r="V120" s="59"/>
      <c r="W120" s="59"/>
      <c r="X120" s="59"/>
      <c r="Y120" s="59"/>
      <c r="Z120" s="59"/>
      <c r="AA120" s="59"/>
    </row>
    <row r="121" spans="1:27" ht="16">
      <c r="A121" s="59"/>
      <c r="B121" s="59"/>
      <c r="C121" s="59"/>
      <c r="D121" s="59"/>
      <c r="E121" s="59"/>
      <c r="F121" s="59"/>
      <c r="G121" s="59"/>
      <c r="H121" s="79"/>
      <c r="I121" s="59"/>
      <c r="J121" s="59"/>
      <c r="K121" s="59"/>
      <c r="L121" s="59"/>
      <c r="M121" s="59"/>
      <c r="N121" s="59"/>
      <c r="O121" s="59"/>
      <c r="P121" s="59"/>
      <c r="Q121" s="59"/>
      <c r="R121" s="59"/>
      <c r="S121" s="59"/>
      <c r="T121" s="59"/>
      <c r="U121" s="59"/>
      <c r="V121" s="59"/>
      <c r="W121" s="59"/>
      <c r="X121" s="59"/>
      <c r="Y121" s="59"/>
      <c r="Z121" s="59"/>
      <c r="AA121" s="59"/>
    </row>
    <row r="122" spans="1:27" ht="16">
      <c r="A122" s="59"/>
      <c r="B122" s="59"/>
      <c r="C122" s="59"/>
      <c r="D122" s="59"/>
      <c r="E122" s="59"/>
      <c r="F122" s="59"/>
      <c r="G122" s="59"/>
      <c r="H122" s="79"/>
      <c r="I122" s="59"/>
      <c r="J122" s="59"/>
      <c r="K122" s="59"/>
      <c r="L122" s="59"/>
      <c r="M122" s="59"/>
      <c r="N122" s="59"/>
      <c r="O122" s="59"/>
      <c r="P122" s="59"/>
      <c r="Q122" s="59"/>
      <c r="R122" s="59"/>
      <c r="S122" s="59"/>
      <c r="T122" s="59"/>
      <c r="U122" s="59"/>
      <c r="V122" s="59"/>
      <c r="W122" s="59"/>
      <c r="X122" s="59"/>
      <c r="Y122" s="59"/>
      <c r="Z122" s="59"/>
      <c r="AA122" s="59"/>
    </row>
    <row r="123" spans="1:27" ht="16">
      <c r="A123" s="59"/>
      <c r="B123" s="59"/>
      <c r="C123" s="59"/>
      <c r="D123" s="59"/>
      <c r="E123" s="59"/>
      <c r="F123" s="59"/>
      <c r="G123" s="59"/>
      <c r="H123" s="79"/>
      <c r="I123" s="59"/>
      <c r="J123" s="59"/>
      <c r="K123" s="59"/>
      <c r="L123" s="59"/>
      <c r="M123" s="59"/>
      <c r="N123" s="59"/>
      <c r="O123" s="59"/>
      <c r="P123" s="59"/>
      <c r="Q123" s="59"/>
      <c r="R123" s="59"/>
      <c r="S123" s="59"/>
      <c r="T123" s="59"/>
      <c r="U123" s="59"/>
      <c r="V123" s="59"/>
      <c r="W123" s="59"/>
      <c r="X123" s="59"/>
      <c r="Y123" s="59"/>
      <c r="Z123" s="59"/>
      <c r="AA123" s="59"/>
    </row>
    <row r="124" spans="1:27" ht="16">
      <c r="A124" s="59"/>
      <c r="B124" s="59"/>
      <c r="C124" s="59"/>
      <c r="D124" s="59"/>
      <c r="E124" s="59"/>
      <c r="F124" s="59"/>
      <c r="G124" s="59"/>
      <c r="H124" s="79"/>
      <c r="I124" s="59"/>
      <c r="J124" s="59"/>
      <c r="K124" s="59"/>
      <c r="L124" s="59"/>
      <c r="M124" s="59"/>
      <c r="N124" s="59"/>
      <c r="O124" s="59"/>
      <c r="P124" s="59"/>
      <c r="Q124" s="59"/>
      <c r="R124" s="59"/>
      <c r="S124" s="59"/>
      <c r="T124" s="59"/>
      <c r="U124" s="59"/>
      <c r="V124" s="59"/>
      <c r="W124" s="59"/>
      <c r="X124" s="59"/>
      <c r="Y124" s="59"/>
      <c r="Z124" s="59"/>
      <c r="AA124" s="59"/>
    </row>
    <row r="125" spans="1:27" ht="16">
      <c r="A125" s="59"/>
      <c r="B125" s="59"/>
      <c r="C125" s="59"/>
      <c r="D125" s="59"/>
      <c r="E125" s="59"/>
      <c r="F125" s="59"/>
      <c r="G125" s="59"/>
      <c r="H125" s="79"/>
      <c r="I125" s="59"/>
      <c r="J125" s="59"/>
      <c r="K125" s="59"/>
      <c r="L125" s="59"/>
      <c r="M125" s="59"/>
      <c r="N125" s="59"/>
      <c r="O125" s="59"/>
      <c r="P125" s="59"/>
      <c r="Q125" s="59"/>
      <c r="R125" s="59"/>
      <c r="S125" s="59"/>
      <c r="T125" s="59"/>
      <c r="U125" s="59"/>
      <c r="V125" s="59"/>
      <c r="W125" s="59"/>
      <c r="X125" s="59"/>
      <c r="Y125" s="59"/>
      <c r="Z125" s="59"/>
      <c r="AA125" s="59"/>
    </row>
    <row r="126" spans="1:27" ht="16">
      <c r="A126" s="59"/>
      <c r="B126" s="59"/>
      <c r="C126" s="59"/>
      <c r="D126" s="59"/>
      <c r="E126" s="59"/>
      <c r="F126" s="59"/>
      <c r="G126" s="59"/>
      <c r="H126" s="79"/>
      <c r="I126" s="59"/>
      <c r="J126" s="59"/>
      <c r="K126" s="59"/>
      <c r="L126" s="59"/>
      <c r="M126" s="59"/>
      <c r="N126" s="59"/>
      <c r="O126" s="59"/>
      <c r="P126" s="59"/>
      <c r="Q126" s="59"/>
      <c r="R126" s="59"/>
      <c r="S126" s="59"/>
      <c r="T126" s="59"/>
      <c r="U126" s="59"/>
      <c r="V126" s="59"/>
      <c r="W126" s="59"/>
      <c r="X126" s="59"/>
      <c r="Y126" s="59"/>
      <c r="Z126" s="59"/>
      <c r="AA126" s="59"/>
    </row>
    <row r="127" spans="1:27" ht="16">
      <c r="A127" s="59"/>
      <c r="B127" s="59"/>
      <c r="C127" s="59"/>
      <c r="D127" s="59"/>
      <c r="E127" s="59"/>
      <c r="F127" s="59"/>
      <c r="G127" s="59"/>
      <c r="H127" s="79"/>
      <c r="I127" s="59"/>
      <c r="J127" s="59"/>
      <c r="K127" s="59"/>
      <c r="L127" s="59"/>
      <c r="M127" s="59"/>
      <c r="N127" s="59"/>
      <c r="O127" s="59"/>
      <c r="P127" s="59"/>
      <c r="Q127" s="59"/>
      <c r="R127" s="59"/>
      <c r="S127" s="59"/>
      <c r="T127" s="59"/>
      <c r="U127" s="59"/>
      <c r="V127" s="59"/>
      <c r="W127" s="59"/>
      <c r="X127" s="59"/>
      <c r="Y127" s="59"/>
      <c r="Z127" s="59"/>
      <c r="AA127" s="59"/>
    </row>
    <row r="128" spans="1:27" ht="16">
      <c r="A128" s="59"/>
      <c r="B128" s="59"/>
      <c r="C128" s="59"/>
      <c r="D128" s="59"/>
      <c r="E128" s="59"/>
      <c r="F128" s="59"/>
      <c r="G128" s="59"/>
      <c r="H128" s="79"/>
      <c r="I128" s="59"/>
      <c r="J128" s="59"/>
      <c r="K128" s="59"/>
      <c r="L128" s="59"/>
      <c r="M128" s="59"/>
      <c r="N128" s="59"/>
      <c r="O128" s="59"/>
      <c r="P128" s="59"/>
      <c r="Q128" s="59"/>
      <c r="R128" s="59"/>
      <c r="S128" s="59"/>
      <c r="T128" s="59"/>
      <c r="U128" s="59"/>
      <c r="V128" s="59"/>
      <c r="W128" s="59"/>
      <c r="X128" s="59"/>
      <c r="Y128" s="59"/>
      <c r="Z128" s="59"/>
      <c r="AA128" s="59"/>
    </row>
    <row r="129" spans="1:27" ht="16">
      <c r="A129" s="59"/>
      <c r="B129" s="59"/>
      <c r="C129" s="59"/>
      <c r="D129" s="59"/>
      <c r="E129" s="59"/>
      <c r="F129" s="59"/>
      <c r="G129" s="59"/>
      <c r="H129" s="79"/>
      <c r="I129" s="59"/>
      <c r="J129" s="59"/>
      <c r="K129" s="59"/>
      <c r="L129" s="59"/>
      <c r="M129" s="59"/>
      <c r="N129" s="59"/>
      <c r="O129" s="59"/>
      <c r="P129" s="59"/>
      <c r="Q129" s="59"/>
      <c r="R129" s="59"/>
      <c r="S129" s="59"/>
      <c r="T129" s="59"/>
      <c r="U129" s="59"/>
      <c r="V129" s="59"/>
      <c r="W129" s="59"/>
      <c r="X129" s="59"/>
      <c r="Y129" s="59"/>
      <c r="Z129" s="59"/>
      <c r="AA129" s="59"/>
    </row>
    <row r="130" spans="1:27" ht="16">
      <c r="A130" s="59"/>
      <c r="B130" s="59"/>
      <c r="C130" s="59"/>
      <c r="D130" s="59"/>
      <c r="E130" s="59"/>
      <c r="F130" s="59"/>
      <c r="G130" s="59"/>
      <c r="H130" s="79"/>
      <c r="I130" s="59"/>
      <c r="J130" s="59"/>
      <c r="K130" s="59"/>
      <c r="L130" s="59"/>
      <c r="M130" s="59"/>
      <c r="N130" s="59"/>
      <c r="O130" s="59"/>
      <c r="P130" s="59"/>
      <c r="Q130" s="59"/>
      <c r="R130" s="59"/>
      <c r="S130" s="59"/>
      <c r="T130" s="59"/>
      <c r="U130" s="59"/>
      <c r="V130" s="59"/>
      <c r="W130" s="59"/>
      <c r="X130" s="59"/>
      <c r="Y130" s="59"/>
      <c r="Z130" s="59"/>
      <c r="AA130" s="59"/>
    </row>
    <row r="131" spans="1:27" ht="16">
      <c r="A131" s="59"/>
      <c r="B131" s="59"/>
      <c r="C131" s="59"/>
      <c r="D131" s="59"/>
      <c r="E131" s="59"/>
      <c r="F131" s="59"/>
      <c r="G131" s="59"/>
      <c r="H131" s="79"/>
      <c r="I131" s="59"/>
      <c r="J131" s="59"/>
      <c r="K131" s="59"/>
      <c r="L131" s="59"/>
      <c r="M131" s="59"/>
      <c r="N131" s="59"/>
      <c r="O131" s="59"/>
      <c r="P131" s="59"/>
      <c r="Q131" s="59"/>
      <c r="R131" s="59"/>
      <c r="S131" s="59"/>
      <c r="T131" s="59"/>
      <c r="U131" s="59"/>
      <c r="V131" s="59"/>
      <c r="W131" s="59"/>
      <c r="X131" s="59"/>
      <c r="Y131" s="59"/>
      <c r="Z131" s="59"/>
      <c r="AA131" s="59"/>
    </row>
    <row r="132" spans="1:27" ht="16">
      <c r="A132" s="59"/>
      <c r="B132" s="59"/>
      <c r="C132" s="59"/>
      <c r="D132" s="59"/>
      <c r="E132" s="59"/>
      <c r="F132" s="59"/>
      <c r="G132" s="59"/>
      <c r="H132" s="79"/>
      <c r="I132" s="59"/>
      <c r="J132" s="59"/>
      <c r="K132" s="59"/>
      <c r="L132" s="59"/>
      <c r="M132" s="59"/>
      <c r="N132" s="59"/>
      <c r="O132" s="59"/>
      <c r="P132" s="59"/>
      <c r="Q132" s="59"/>
      <c r="R132" s="59"/>
      <c r="S132" s="59"/>
      <c r="T132" s="59"/>
      <c r="U132" s="59"/>
      <c r="V132" s="59"/>
      <c r="W132" s="59"/>
      <c r="X132" s="59"/>
      <c r="Y132" s="59"/>
      <c r="Z132" s="59"/>
      <c r="AA132" s="59"/>
    </row>
    <row r="133" spans="1:27" ht="16">
      <c r="A133" s="59"/>
      <c r="B133" s="59"/>
      <c r="C133" s="59"/>
      <c r="D133" s="59"/>
      <c r="E133" s="59"/>
      <c r="F133" s="59"/>
      <c r="G133" s="59"/>
      <c r="H133" s="79"/>
      <c r="I133" s="59"/>
      <c r="J133" s="59"/>
      <c r="K133" s="59"/>
      <c r="L133" s="59"/>
      <c r="M133" s="59"/>
      <c r="N133" s="59"/>
      <c r="O133" s="59"/>
      <c r="P133" s="59"/>
      <c r="Q133" s="59"/>
      <c r="R133" s="59"/>
      <c r="S133" s="59"/>
      <c r="T133" s="59"/>
      <c r="U133" s="59"/>
      <c r="V133" s="59"/>
      <c r="W133" s="59"/>
      <c r="X133" s="59"/>
      <c r="Y133" s="59"/>
      <c r="Z133" s="59"/>
      <c r="AA133" s="59"/>
    </row>
    <row r="134" spans="1:27" ht="16">
      <c r="A134" s="59"/>
      <c r="B134" s="59"/>
      <c r="C134" s="59"/>
      <c r="D134" s="59"/>
      <c r="E134" s="59"/>
      <c r="F134" s="59"/>
      <c r="G134" s="59"/>
      <c r="H134" s="79"/>
      <c r="I134" s="59"/>
      <c r="J134" s="59"/>
      <c r="K134" s="59"/>
      <c r="L134" s="59"/>
      <c r="M134" s="59"/>
      <c r="N134" s="59"/>
      <c r="O134" s="59"/>
      <c r="P134" s="59"/>
      <c r="Q134" s="59"/>
      <c r="R134" s="59"/>
      <c r="S134" s="59"/>
      <c r="T134" s="59"/>
      <c r="U134" s="59"/>
      <c r="V134" s="59"/>
      <c r="W134" s="59"/>
      <c r="X134" s="59"/>
      <c r="Y134" s="59"/>
      <c r="Z134" s="59"/>
      <c r="AA134" s="59"/>
    </row>
    <row r="135" spans="1:27" ht="16">
      <c r="A135" s="59"/>
      <c r="B135" s="59"/>
      <c r="C135" s="59"/>
      <c r="D135" s="59"/>
      <c r="E135" s="59"/>
      <c r="F135" s="59"/>
      <c r="G135" s="59"/>
      <c r="H135" s="79"/>
      <c r="I135" s="59"/>
      <c r="J135" s="59"/>
      <c r="K135" s="59"/>
      <c r="L135" s="59"/>
      <c r="M135" s="59"/>
      <c r="N135" s="59"/>
      <c r="O135" s="59"/>
      <c r="P135" s="59"/>
      <c r="Q135" s="59"/>
      <c r="R135" s="59"/>
      <c r="S135" s="59"/>
      <c r="T135" s="59"/>
      <c r="U135" s="59"/>
      <c r="V135" s="59"/>
      <c r="W135" s="59"/>
      <c r="X135" s="59"/>
      <c r="Y135" s="59"/>
      <c r="Z135" s="59"/>
      <c r="AA135" s="59"/>
    </row>
    <row r="136" spans="1:27" ht="16">
      <c r="A136" s="59"/>
      <c r="B136" s="59"/>
      <c r="C136" s="59"/>
      <c r="D136" s="59"/>
      <c r="E136" s="59"/>
      <c r="F136" s="59"/>
      <c r="G136" s="59"/>
      <c r="H136" s="79"/>
      <c r="I136" s="59"/>
      <c r="J136" s="59"/>
      <c r="K136" s="59"/>
      <c r="L136" s="59"/>
      <c r="M136" s="59"/>
      <c r="N136" s="59"/>
      <c r="O136" s="59"/>
      <c r="P136" s="59"/>
      <c r="Q136" s="59"/>
      <c r="R136" s="59"/>
      <c r="S136" s="59"/>
      <c r="T136" s="59"/>
      <c r="U136" s="59"/>
      <c r="V136" s="59"/>
      <c r="W136" s="59"/>
      <c r="X136" s="59"/>
      <c r="Y136" s="59"/>
      <c r="Z136" s="59"/>
      <c r="AA136" s="59"/>
    </row>
    <row r="137" spans="1:27" ht="16">
      <c r="A137" s="59"/>
      <c r="B137" s="59"/>
      <c r="C137" s="59"/>
      <c r="D137" s="59"/>
      <c r="E137" s="59"/>
      <c r="F137" s="59"/>
      <c r="G137" s="59"/>
      <c r="H137" s="79"/>
      <c r="I137" s="59"/>
      <c r="J137" s="59"/>
      <c r="K137" s="59"/>
      <c r="L137" s="59"/>
      <c r="M137" s="59"/>
      <c r="N137" s="59"/>
      <c r="O137" s="59"/>
      <c r="P137" s="59"/>
      <c r="Q137" s="59"/>
      <c r="R137" s="59"/>
      <c r="S137" s="59"/>
      <c r="T137" s="59"/>
      <c r="U137" s="59"/>
      <c r="V137" s="59"/>
      <c r="W137" s="59"/>
      <c r="X137" s="59"/>
      <c r="Y137" s="59"/>
      <c r="Z137" s="59"/>
      <c r="AA137" s="59"/>
    </row>
    <row r="138" spans="1:27" ht="16">
      <c r="A138" s="59"/>
      <c r="B138" s="59"/>
      <c r="C138" s="59"/>
      <c r="D138" s="59"/>
      <c r="E138" s="59"/>
      <c r="F138" s="59"/>
      <c r="G138" s="59"/>
      <c r="H138" s="79"/>
      <c r="I138" s="59"/>
      <c r="J138" s="59"/>
      <c r="K138" s="59"/>
      <c r="L138" s="59"/>
      <c r="M138" s="59"/>
      <c r="N138" s="59"/>
      <c r="O138" s="59"/>
      <c r="P138" s="59"/>
      <c r="Q138" s="59"/>
      <c r="R138" s="59"/>
      <c r="S138" s="59"/>
      <c r="T138" s="59"/>
      <c r="U138" s="59"/>
      <c r="V138" s="59"/>
      <c r="W138" s="59"/>
      <c r="X138" s="59"/>
      <c r="Y138" s="59"/>
      <c r="Z138" s="59"/>
      <c r="AA138" s="59"/>
    </row>
    <row r="139" spans="1:27" ht="16">
      <c r="A139" s="59"/>
      <c r="B139" s="59"/>
      <c r="C139" s="59"/>
      <c r="D139" s="59"/>
      <c r="E139" s="59"/>
      <c r="F139" s="59"/>
      <c r="G139" s="59"/>
      <c r="H139" s="79"/>
      <c r="I139" s="59"/>
      <c r="J139" s="59"/>
      <c r="K139" s="59"/>
      <c r="L139" s="59"/>
      <c r="M139" s="59"/>
      <c r="N139" s="59"/>
      <c r="O139" s="59"/>
      <c r="P139" s="59"/>
      <c r="Q139" s="59"/>
      <c r="R139" s="59"/>
      <c r="S139" s="59"/>
      <c r="T139" s="59"/>
      <c r="U139" s="59"/>
      <c r="V139" s="59"/>
      <c r="W139" s="59"/>
      <c r="X139" s="59"/>
      <c r="Y139" s="59"/>
      <c r="Z139" s="59"/>
      <c r="AA139" s="59"/>
    </row>
    <row r="140" spans="1:27" ht="16">
      <c r="A140" s="59"/>
      <c r="B140" s="59"/>
      <c r="C140" s="59"/>
      <c r="D140" s="59"/>
      <c r="E140" s="59"/>
      <c r="F140" s="59"/>
      <c r="G140" s="59"/>
      <c r="H140" s="79"/>
      <c r="I140" s="59"/>
      <c r="J140" s="59"/>
      <c r="K140" s="59"/>
      <c r="L140" s="59"/>
      <c r="M140" s="59"/>
      <c r="N140" s="59"/>
      <c r="O140" s="59"/>
      <c r="P140" s="59"/>
      <c r="Q140" s="59"/>
      <c r="R140" s="59"/>
      <c r="S140" s="59"/>
      <c r="T140" s="59"/>
      <c r="U140" s="59"/>
      <c r="V140" s="59"/>
      <c r="W140" s="59"/>
      <c r="X140" s="59"/>
      <c r="Y140" s="59"/>
      <c r="Z140" s="59"/>
      <c r="AA140" s="59"/>
    </row>
    <row r="141" spans="1:27" ht="16">
      <c r="A141" s="59"/>
      <c r="B141" s="59"/>
      <c r="C141" s="59"/>
      <c r="D141" s="59"/>
      <c r="E141" s="59"/>
      <c r="F141" s="59"/>
      <c r="G141" s="59"/>
      <c r="H141" s="79"/>
      <c r="I141" s="59"/>
      <c r="J141" s="59"/>
      <c r="K141" s="59"/>
      <c r="L141" s="59"/>
      <c r="M141" s="59"/>
      <c r="N141" s="59"/>
      <c r="O141" s="59"/>
      <c r="P141" s="59"/>
      <c r="Q141" s="59"/>
      <c r="R141" s="59"/>
      <c r="S141" s="59"/>
      <c r="T141" s="59"/>
      <c r="U141" s="59"/>
      <c r="V141" s="59"/>
      <c r="W141" s="59"/>
      <c r="X141" s="59"/>
      <c r="Y141" s="59"/>
      <c r="Z141" s="59"/>
      <c r="AA141" s="59"/>
    </row>
    <row r="142" spans="1:27" ht="16">
      <c r="A142" s="59"/>
      <c r="B142" s="59"/>
      <c r="C142" s="59"/>
      <c r="D142" s="59"/>
      <c r="E142" s="59"/>
      <c r="F142" s="59"/>
      <c r="G142" s="59"/>
      <c r="H142" s="79"/>
      <c r="I142" s="59"/>
      <c r="J142" s="59"/>
      <c r="K142" s="59"/>
      <c r="L142" s="59"/>
      <c r="M142" s="59"/>
      <c r="N142" s="59"/>
      <c r="O142" s="59"/>
      <c r="P142" s="59"/>
      <c r="Q142" s="59"/>
      <c r="R142" s="59"/>
      <c r="S142" s="59"/>
      <c r="T142" s="59"/>
      <c r="U142" s="59"/>
      <c r="V142" s="59"/>
      <c r="W142" s="59"/>
      <c r="X142" s="59"/>
      <c r="Y142" s="59"/>
      <c r="Z142" s="59"/>
      <c r="AA142" s="59"/>
    </row>
    <row r="143" spans="1:27" ht="16">
      <c r="A143" s="59"/>
      <c r="B143" s="59"/>
      <c r="C143" s="59"/>
      <c r="D143" s="59"/>
      <c r="E143" s="59"/>
      <c r="F143" s="59"/>
      <c r="G143" s="59"/>
      <c r="H143" s="79"/>
      <c r="I143" s="59"/>
      <c r="J143" s="59"/>
      <c r="K143" s="59"/>
      <c r="L143" s="59"/>
      <c r="M143" s="59"/>
      <c r="N143" s="59"/>
      <c r="O143" s="59"/>
      <c r="P143" s="59"/>
      <c r="Q143" s="59"/>
      <c r="R143" s="59"/>
      <c r="S143" s="59"/>
      <c r="T143" s="59"/>
      <c r="U143" s="59"/>
      <c r="V143" s="59"/>
      <c r="W143" s="59"/>
      <c r="X143" s="59"/>
      <c r="Y143" s="59"/>
      <c r="Z143" s="59"/>
      <c r="AA143" s="59"/>
    </row>
    <row r="144" spans="1:27" ht="16">
      <c r="A144" s="59"/>
      <c r="B144" s="59"/>
      <c r="C144" s="59"/>
      <c r="D144" s="59"/>
      <c r="E144" s="59"/>
      <c r="F144" s="59"/>
      <c r="G144" s="59"/>
      <c r="H144" s="79"/>
      <c r="I144" s="59"/>
      <c r="J144" s="59"/>
      <c r="K144" s="59"/>
      <c r="L144" s="59"/>
      <c r="M144" s="59"/>
      <c r="N144" s="59"/>
      <c r="O144" s="59"/>
      <c r="P144" s="59"/>
      <c r="Q144" s="59"/>
      <c r="R144" s="59"/>
      <c r="S144" s="59"/>
      <c r="T144" s="59"/>
      <c r="U144" s="59"/>
      <c r="V144" s="59"/>
      <c r="W144" s="59"/>
      <c r="X144" s="59"/>
      <c r="Y144" s="59"/>
      <c r="Z144" s="59"/>
      <c r="AA144" s="59"/>
    </row>
    <row r="145" spans="1:27" ht="16">
      <c r="A145" s="59"/>
      <c r="B145" s="59"/>
      <c r="C145" s="59"/>
      <c r="D145" s="59"/>
      <c r="E145" s="59"/>
      <c r="F145" s="59"/>
      <c r="G145" s="59"/>
      <c r="H145" s="79"/>
      <c r="I145" s="59"/>
      <c r="J145" s="59"/>
      <c r="K145" s="59"/>
      <c r="L145" s="59"/>
      <c r="M145" s="59"/>
      <c r="N145" s="59"/>
      <c r="O145" s="59"/>
      <c r="P145" s="59"/>
      <c r="Q145" s="59"/>
      <c r="R145" s="59"/>
      <c r="S145" s="59"/>
      <c r="T145" s="59"/>
      <c r="U145" s="59"/>
      <c r="V145" s="59"/>
      <c r="W145" s="59"/>
      <c r="X145" s="59"/>
      <c r="Y145" s="59"/>
      <c r="Z145" s="59"/>
      <c r="AA145" s="59"/>
    </row>
    <row r="146" spans="1:27" ht="16">
      <c r="A146" s="59"/>
      <c r="B146" s="59"/>
      <c r="C146" s="59"/>
      <c r="D146" s="59"/>
      <c r="E146" s="59"/>
      <c r="F146" s="59"/>
      <c r="G146" s="59"/>
      <c r="H146" s="79"/>
      <c r="I146" s="59"/>
      <c r="J146" s="59"/>
      <c r="K146" s="59"/>
      <c r="L146" s="59"/>
      <c r="M146" s="59"/>
      <c r="N146" s="59"/>
      <c r="O146" s="59"/>
      <c r="P146" s="59"/>
      <c r="Q146" s="59"/>
      <c r="R146" s="59"/>
      <c r="S146" s="59"/>
      <c r="T146" s="59"/>
      <c r="U146" s="59"/>
      <c r="V146" s="59"/>
      <c r="W146" s="59"/>
      <c r="X146" s="59"/>
      <c r="Y146" s="59"/>
      <c r="Z146" s="59"/>
      <c r="AA146" s="59"/>
    </row>
    <row r="147" spans="1:27" ht="16">
      <c r="A147" s="59"/>
      <c r="B147" s="59"/>
      <c r="C147" s="59"/>
      <c r="D147" s="59"/>
      <c r="E147" s="59"/>
      <c r="F147" s="59"/>
      <c r="G147" s="59"/>
      <c r="H147" s="79"/>
      <c r="I147" s="59"/>
      <c r="J147" s="59"/>
      <c r="K147" s="59"/>
      <c r="L147" s="59"/>
      <c r="M147" s="59"/>
      <c r="N147" s="59"/>
      <c r="O147" s="59"/>
      <c r="P147" s="59"/>
      <c r="Q147" s="59"/>
      <c r="R147" s="59"/>
      <c r="S147" s="59"/>
      <c r="T147" s="59"/>
      <c r="U147" s="59"/>
      <c r="V147" s="59"/>
      <c r="W147" s="59"/>
      <c r="X147" s="59"/>
      <c r="Y147" s="59"/>
      <c r="Z147" s="59"/>
      <c r="AA147" s="59"/>
    </row>
    <row r="148" spans="1:27" ht="16">
      <c r="A148" s="59"/>
      <c r="B148" s="59"/>
      <c r="C148" s="59"/>
      <c r="D148" s="59"/>
      <c r="E148" s="59"/>
      <c r="F148" s="59"/>
      <c r="G148" s="59"/>
      <c r="H148" s="79"/>
      <c r="I148" s="59"/>
      <c r="J148" s="59"/>
      <c r="K148" s="59"/>
      <c r="L148" s="59"/>
      <c r="M148" s="59"/>
      <c r="N148" s="59"/>
      <c r="O148" s="59"/>
      <c r="P148" s="59"/>
      <c r="Q148" s="59"/>
      <c r="R148" s="59"/>
      <c r="S148" s="59"/>
      <c r="T148" s="59"/>
      <c r="U148" s="59"/>
      <c r="V148" s="59"/>
      <c r="W148" s="59"/>
      <c r="X148" s="59"/>
      <c r="Y148" s="59"/>
      <c r="Z148" s="59"/>
      <c r="AA148" s="59"/>
    </row>
    <row r="149" spans="1:27" ht="16">
      <c r="A149" s="59"/>
      <c r="B149" s="59"/>
      <c r="C149" s="59"/>
      <c r="D149" s="59"/>
      <c r="E149" s="59"/>
      <c r="F149" s="59"/>
      <c r="G149" s="59"/>
      <c r="H149" s="79"/>
      <c r="I149" s="59"/>
      <c r="J149" s="59"/>
      <c r="K149" s="59"/>
      <c r="L149" s="59"/>
      <c r="M149" s="59"/>
      <c r="N149" s="59"/>
      <c r="O149" s="59"/>
      <c r="P149" s="59"/>
      <c r="Q149" s="59"/>
      <c r="R149" s="59"/>
      <c r="S149" s="59"/>
      <c r="T149" s="59"/>
      <c r="U149" s="59"/>
      <c r="V149" s="59"/>
      <c r="W149" s="59"/>
      <c r="X149" s="59"/>
      <c r="Y149" s="59"/>
      <c r="Z149" s="59"/>
      <c r="AA149" s="59"/>
    </row>
    <row r="150" spans="1:27" ht="16">
      <c r="A150" s="59"/>
      <c r="B150" s="59"/>
      <c r="C150" s="59"/>
      <c r="D150" s="59"/>
      <c r="E150" s="59"/>
      <c r="F150" s="59"/>
      <c r="G150" s="59"/>
      <c r="H150" s="79"/>
      <c r="I150" s="59"/>
      <c r="J150" s="59"/>
      <c r="K150" s="59"/>
      <c r="L150" s="59"/>
      <c r="M150" s="59"/>
      <c r="N150" s="59"/>
      <c r="O150" s="59"/>
      <c r="P150" s="59"/>
      <c r="Q150" s="59"/>
      <c r="R150" s="59"/>
      <c r="S150" s="59"/>
      <c r="T150" s="59"/>
      <c r="U150" s="59"/>
      <c r="V150" s="59"/>
      <c r="W150" s="59"/>
      <c r="X150" s="59"/>
      <c r="Y150" s="59"/>
      <c r="Z150" s="59"/>
      <c r="AA150" s="59"/>
    </row>
    <row r="151" spans="1:27" ht="16">
      <c r="A151" s="59"/>
      <c r="B151" s="59"/>
      <c r="C151" s="59"/>
      <c r="D151" s="59"/>
      <c r="E151" s="59"/>
      <c r="F151" s="59"/>
      <c r="G151" s="59"/>
      <c r="H151" s="79"/>
      <c r="I151" s="59"/>
      <c r="J151" s="59"/>
      <c r="K151" s="59"/>
      <c r="L151" s="59"/>
      <c r="M151" s="59"/>
      <c r="N151" s="59"/>
      <c r="O151" s="59"/>
      <c r="P151" s="59"/>
      <c r="Q151" s="59"/>
      <c r="R151" s="59"/>
      <c r="S151" s="59"/>
      <c r="T151" s="59"/>
      <c r="U151" s="59"/>
      <c r="V151" s="59"/>
      <c r="W151" s="59"/>
      <c r="X151" s="59"/>
      <c r="Y151" s="59"/>
      <c r="Z151" s="59"/>
      <c r="AA151" s="59"/>
    </row>
    <row r="152" spans="1:27" ht="16">
      <c r="A152" s="59"/>
      <c r="B152" s="59"/>
      <c r="C152" s="59"/>
      <c r="D152" s="59"/>
      <c r="E152" s="59"/>
      <c r="F152" s="59"/>
      <c r="G152" s="59"/>
      <c r="H152" s="79"/>
      <c r="I152" s="59"/>
      <c r="J152" s="59"/>
      <c r="K152" s="59"/>
      <c r="L152" s="59"/>
      <c r="M152" s="59"/>
      <c r="N152" s="59"/>
      <c r="O152" s="59"/>
      <c r="P152" s="59"/>
      <c r="Q152" s="59"/>
      <c r="R152" s="59"/>
      <c r="S152" s="59"/>
      <c r="T152" s="59"/>
      <c r="U152" s="59"/>
      <c r="V152" s="59"/>
      <c r="W152" s="59"/>
      <c r="X152" s="59"/>
      <c r="Y152" s="59"/>
      <c r="Z152" s="59"/>
      <c r="AA152" s="59"/>
    </row>
    <row r="153" spans="1:27" ht="16">
      <c r="A153" s="59"/>
      <c r="B153" s="59"/>
      <c r="C153" s="59"/>
      <c r="D153" s="59"/>
      <c r="E153" s="59"/>
      <c r="F153" s="59"/>
      <c r="G153" s="59"/>
      <c r="H153" s="79"/>
      <c r="I153" s="59"/>
      <c r="J153" s="59"/>
      <c r="K153" s="59"/>
      <c r="L153" s="59"/>
      <c r="M153" s="59"/>
      <c r="N153" s="59"/>
      <c r="O153" s="59"/>
      <c r="P153" s="59"/>
      <c r="Q153" s="59"/>
      <c r="R153" s="59"/>
      <c r="S153" s="59"/>
      <c r="T153" s="59"/>
      <c r="U153" s="59"/>
      <c r="V153" s="59"/>
      <c r="W153" s="59"/>
      <c r="X153" s="59"/>
      <c r="Y153" s="59"/>
      <c r="Z153" s="59"/>
      <c r="AA153" s="59"/>
    </row>
    <row r="154" spans="1:27" ht="16">
      <c r="A154" s="59"/>
      <c r="B154" s="59"/>
      <c r="C154" s="59"/>
      <c r="D154" s="59"/>
      <c r="E154" s="59"/>
      <c r="F154" s="59"/>
      <c r="G154" s="59"/>
      <c r="H154" s="79"/>
      <c r="I154" s="59"/>
      <c r="J154" s="59"/>
      <c r="K154" s="59"/>
      <c r="L154" s="59"/>
      <c r="M154" s="59"/>
      <c r="N154" s="59"/>
      <c r="O154" s="59"/>
      <c r="P154" s="59"/>
      <c r="Q154" s="59"/>
      <c r="R154" s="59"/>
      <c r="S154" s="59"/>
      <c r="T154" s="59"/>
      <c r="U154" s="59"/>
      <c r="V154" s="59"/>
      <c r="W154" s="59"/>
      <c r="X154" s="59"/>
      <c r="Y154" s="59"/>
      <c r="Z154" s="59"/>
      <c r="AA154" s="59"/>
    </row>
    <row r="155" spans="1:27" ht="16">
      <c r="A155" s="59"/>
      <c r="B155" s="59"/>
      <c r="C155" s="59"/>
      <c r="D155" s="59"/>
      <c r="E155" s="59"/>
      <c r="F155" s="59"/>
      <c r="G155" s="59"/>
      <c r="H155" s="79"/>
      <c r="I155" s="59"/>
      <c r="J155" s="59"/>
      <c r="K155" s="59"/>
      <c r="L155" s="59"/>
      <c r="M155" s="59"/>
      <c r="N155" s="59"/>
      <c r="O155" s="59"/>
      <c r="P155" s="59"/>
      <c r="Q155" s="59"/>
      <c r="R155" s="59"/>
      <c r="S155" s="59"/>
      <c r="T155" s="59"/>
      <c r="U155" s="59"/>
      <c r="V155" s="59"/>
      <c r="W155" s="59"/>
      <c r="X155" s="59"/>
      <c r="Y155" s="59"/>
      <c r="Z155" s="59"/>
      <c r="AA155" s="59"/>
    </row>
    <row r="156" spans="1:27" ht="16">
      <c r="A156" s="59"/>
      <c r="B156" s="59"/>
      <c r="C156" s="59"/>
      <c r="D156" s="59"/>
      <c r="E156" s="59"/>
      <c r="F156" s="59"/>
      <c r="G156" s="59"/>
      <c r="H156" s="79"/>
      <c r="I156" s="59"/>
      <c r="J156" s="59"/>
      <c r="K156" s="59"/>
      <c r="L156" s="59"/>
      <c r="M156" s="59"/>
      <c r="N156" s="59"/>
      <c r="O156" s="59"/>
      <c r="P156" s="59"/>
      <c r="Q156" s="59"/>
      <c r="R156" s="59"/>
      <c r="S156" s="59"/>
      <c r="T156" s="59"/>
      <c r="U156" s="59"/>
      <c r="V156" s="59"/>
      <c r="W156" s="59"/>
      <c r="X156" s="59"/>
      <c r="Y156" s="59"/>
      <c r="Z156" s="59"/>
      <c r="AA156" s="59"/>
    </row>
    <row r="157" spans="1:27" ht="16">
      <c r="A157" s="59"/>
      <c r="B157" s="59"/>
      <c r="C157" s="59"/>
      <c r="D157" s="59"/>
      <c r="E157" s="59"/>
      <c r="F157" s="59"/>
      <c r="G157" s="59"/>
      <c r="H157" s="79"/>
      <c r="I157" s="59"/>
      <c r="J157" s="59"/>
      <c r="K157" s="59"/>
      <c r="L157" s="59"/>
      <c r="M157" s="59"/>
      <c r="N157" s="59"/>
      <c r="O157" s="59"/>
      <c r="P157" s="59"/>
      <c r="Q157" s="59"/>
      <c r="R157" s="59"/>
      <c r="S157" s="59"/>
      <c r="T157" s="59"/>
      <c r="U157" s="59"/>
      <c r="V157" s="59"/>
      <c r="W157" s="59"/>
      <c r="X157" s="59"/>
      <c r="Y157" s="59"/>
      <c r="Z157" s="59"/>
      <c r="AA157" s="59"/>
    </row>
    <row r="158" spans="1:27" ht="16">
      <c r="A158" s="59"/>
      <c r="B158" s="59"/>
      <c r="C158" s="59"/>
      <c r="D158" s="59"/>
      <c r="E158" s="59"/>
      <c r="F158" s="59"/>
      <c r="G158" s="59"/>
      <c r="H158" s="79"/>
      <c r="I158" s="59"/>
      <c r="J158" s="59"/>
      <c r="K158" s="59"/>
      <c r="L158" s="59"/>
      <c r="M158" s="59"/>
      <c r="N158" s="59"/>
      <c r="O158" s="59"/>
      <c r="P158" s="59"/>
      <c r="Q158" s="59"/>
      <c r="R158" s="59"/>
      <c r="S158" s="59"/>
      <c r="T158" s="59"/>
      <c r="U158" s="59"/>
      <c r="V158" s="59"/>
      <c r="W158" s="59"/>
      <c r="X158" s="59"/>
      <c r="Y158" s="59"/>
      <c r="Z158" s="59"/>
      <c r="AA158" s="59"/>
    </row>
    <row r="159" spans="1:27" ht="16">
      <c r="A159" s="59"/>
      <c r="B159" s="59"/>
      <c r="C159" s="59"/>
      <c r="D159" s="59"/>
      <c r="E159" s="59"/>
      <c r="F159" s="59"/>
      <c r="G159" s="59"/>
      <c r="H159" s="79"/>
      <c r="I159" s="59"/>
      <c r="J159" s="59"/>
      <c r="K159" s="59"/>
      <c r="L159" s="59"/>
      <c r="M159" s="59"/>
      <c r="N159" s="59"/>
      <c r="O159" s="59"/>
      <c r="P159" s="59"/>
      <c r="Q159" s="59"/>
      <c r="R159" s="59"/>
      <c r="S159" s="59"/>
      <c r="T159" s="59"/>
      <c r="U159" s="59"/>
      <c r="V159" s="59"/>
      <c r="W159" s="59"/>
      <c r="X159" s="59"/>
      <c r="Y159" s="59"/>
      <c r="Z159" s="59"/>
      <c r="AA159" s="59"/>
    </row>
    <row r="160" spans="1:27" ht="16">
      <c r="A160" s="59"/>
      <c r="B160" s="59"/>
      <c r="C160" s="59"/>
      <c r="D160" s="59"/>
      <c r="E160" s="59"/>
      <c r="F160" s="59"/>
      <c r="G160" s="59"/>
      <c r="H160" s="79"/>
      <c r="I160" s="59"/>
      <c r="J160" s="59"/>
      <c r="K160" s="59"/>
      <c r="L160" s="59"/>
      <c r="M160" s="59"/>
      <c r="N160" s="59"/>
      <c r="O160" s="59"/>
      <c r="P160" s="59"/>
      <c r="Q160" s="59"/>
      <c r="R160" s="59"/>
      <c r="S160" s="59"/>
      <c r="T160" s="59"/>
      <c r="U160" s="59"/>
      <c r="V160" s="59"/>
      <c r="W160" s="59"/>
      <c r="X160" s="59"/>
      <c r="Y160" s="59"/>
      <c r="Z160" s="59"/>
      <c r="AA160" s="59"/>
    </row>
    <row r="161" spans="1:27" ht="16">
      <c r="A161" s="59"/>
      <c r="B161" s="59"/>
      <c r="C161" s="59"/>
      <c r="D161" s="59"/>
      <c r="E161" s="59"/>
      <c r="F161" s="59"/>
      <c r="G161" s="59"/>
      <c r="H161" s="79"/>
      <c r="I161" s="59"/>
      <c r="J161" s="59"/>
      <c r="K161" s="59"/>
      <c r="L161" s="59"/>
      <c r="M161" s="59"/>
      <c r="N161" s="59"/>
      <c r="O161" s="59"/>
      <c r="P161" s="59"/>
      <c r="Q161" s="59"/>
      <c r="R161" s="59"/>
      <c r="S161" s="59"/>
      <c r="T161" s="59"/>
      <c r="U161" s="59"/>
      <c r="V161" s="59"/>
      <c r="W161" s="59"/>
      <c r="X161" s="59"/>
      <c r="Y161" s="59"/>
      <c r="Z161" s="59"/>
      <c r="AA161" s="59"/>
    </row>
    <row r="162" spans="1:27" ht="16">
      <c r="A162" s="59"/>
      <c r="B162" s="59"/>
      <c r="C162" s="59"/>
      <c r="D162" s="59"/>
      <c r="E162" s="59"/>
      <c r="F162" s="59"/>
      <c r="G162" s="59"/>
      <c r="H162" s="79"/>
      <c r="I162" s="59"/>
      <c r="J162" s="59"/>
      <c r="K162" s="59"/>
      <c r="L162" s="59"/>
      <c r="M162" s="59"/>
      <c r="N162" s="59"/>
      <c r="O162" s="59"/>
      <c r="P162" s="59"/>
      <c r="Q162" s="59"/>
      <c r="R162" s="59"/>
      <c r="S162" s="59"/>
      <c r="T162" s="59"/>
      <c r="U162" s="59"/>
      <c r="V162" s="59"/>
      <c r="W162" s="59"/>
      <c r="X162" s="59"/>
      <c r="Y162" s="59"/>
      <c r="Z162" s="59"/>
      <c r="AA162" s="59"/>
    </row>
    <row r="163" spans="1:27" ht="16">
      <c r="A163" s="59"/>
      <c r="B163" s="59"/>
      <c r="C163" s="59"/>
      <c r="D163" s="59"/>
      <c r="E163" s="59"/>
      <c r="F163" s="59"/>
      <c r="G163" s="59"/>
      <c r="H163" s="79"/>
      <c r="I163" s="59"/>
      <c r="J163" s="59"/>
      <c r="K163" s="59"/>
      <c r="L163" s="59"/>
      <c r="M163" s="59"/>
      <c r="N163" s="59"/>
      <c r="O163" s="59"/>
      <c r="P163" s="59"/>
      <c r="Q163" s="59"/>
      <c r="R163" s="59"/>
      <c r="S163" s="59"/>
      <c r="T163" s="59"/>
      <c r="U163" s="59"/>
      <c r="V163" s="59"/>
      <c r="W163" s="59"/>
      <c r="X163" s="59"/>
      <c r="Y163" s="59"/>
      <c r="Z163" s="59"/>
      <c r="AA163" s="59"/>
    </row>
    <row r="164" spans="1:27" ht="16">
      <c r="A164" s="59"/>
      <c r="B164" s="59"/>
      <c r="C164" s="59"/>
      <c r="D164" s="59"/>
      <c r="E164" s="59"/>
      <c r="F164" s="59"/>
      <c r="G164" s="59"/>
      <c r="H164" s="79"/>
      <c r="I164" s="59"/>
      <c r="J164" s="59"/>
      <c r="K164" s="59"/>
      <c r="L164" s="59"/>
      <c r="M164" s="59"/>
      <c r="N164" s="59"/>
      <c r="O164" s="59"/>
      <c r="P164" s="59"/>
      <c r="Q164" s="59"/>
      <c r="R164" s="59"/>
      <c r="S164" s="59"/>
      <c r="T164" s="59"/>
      <c r="U164" s="59"/>
      <c r="V164" s="59"/>
      <c r="W164" s="59"/>
      <c r="X164" s="59"/>
      <c r="Y164" s="59"/>
      <c r="Z164" s="59"/>
      <c r="AA164" s="59"/>
    </row>
    <row r="165" spans="1:27" ht="16">
      <c r="A165" s="59"/>
      <c r="B165" s="59"/>
      <c r="C165" s="59"/>
      <c r="D165" s="59"/>
      <c r="E165" s="59"/>
      <c r="F165" s="59"/>
      <c r="G165" s="59"/>
      <c r="H165" s="79"/>
      <c r="I165" s="59"/>
      <c r="J165" s="59"/>
      <c r="K165" s="59"/>
      <c r="L165" s="59"/>
      <c r="M165" s="59"/>
      <c r="N165" s="59"/>
      <c r="O165" s="59"/>
      <c r="P165" s="59"/>
      <c r="Q165" s="59"/>
      <c r="R165" s="59"/>
      <c r="S165" s="59"/>
      <c r="T165" s="59"/>
      <c r="U165" s="59"/>
      <c r="V165" s="59"/>
      <c r="W165" s="59"/>
      <c r="X165" s="59"/>
      <c r="Y165" s="59"/>
      <c r="Z165" s="59"/>
      <c r="AA165" s="59"/>
    </row>
    <row r="166" spans="1:27" ht="16">
      <c r="A166" s="59"/>
      <c r="B166" s="59"/>
      <c r="C166" s="59"/>
      <c r="D166" s="59"/>
      <c r="E166" s="59"/>
      <c r="F166" s="59"/>
      <c r="G166" s="59"/>
      <c r="H166" s="79"/>
      <c r="I166" s="59"/>
      <c r="J166" s="59"/>
      <c r="K166" s="59"/>
      <c r="L166" s="59"/>
      <c r="M166" s="59"/>
      <c r="N166" s="59"/>
      <c r="O166" s="59"/>
      <c r="P166" s="59"/>
      <c r="Q166" s="59"/>
      <c r="R166" s="59"/>
      <c r="S166" s="59"/>
      <c r="T166" s="59"/>
      <c r="U166" s="59"/>
      <c r="V166" s="59"/>
      <c r="W166" s="59"/>
      <c r="X166" s="59"/>
      <c r="Y166" s="59"/>
      <c r="Z166" s="59"/>
      <c r="AA166" s="59"/>
    </row>
    <row r="167" spans="1:27" ht="16">
      <c r="A167" s="59"/>
      <c r="B167" s="59"/>
      <c r="C167" s="59"/>
      <c r="D167" s="59"/>
      <c r="E167" s="59"/>
      <c r="F167" s="59"/>
      <c r="G167" s="59"/>
      <c r="H167" s="79"/>
      <c r="I167" s="59"/>
      <c r="J167" s="59"/>
      <c r="K167" s="59"/>
      <c r="L167" s="59"/>
      <c r="M167" s="59"/>
      <c r="N167" s="59"/>
      <c r="O167" s="59"/>
      <c r="P167" s="59"/>
      <c r="Q167" s="59"/>
      <c r="R167" s="59"/>
      <c r="S167" s="59"/>
      <c r="T167" s="59"/>
      <c r="U167" s="59"/>
      <c r="V167" s="59"/>
      <c r="W167" s="59"/>
      <c r="X167" s="59"/>
      <c r="Y167" s="59"/>
      <c r="Z167" s="59"/>
      <c r="AA167" s="59"/>
    </row>
    <row r="168" spans="1:27" ht="16">
      <c r="A168" s="59"/>
      <c r="B168" s="59"/>
      <c r="C168" s="59"/>
      <c r="D168" s="59"/>
      <c r="E168" s="59"/>
      <c r="F168" s="59"/>
      <c r="G168" s="59"/>
      <c r="H168" s="79"/>
      <c r="I168" s="59"/>
      <c r="J168" s="59"/>
      <c r="K168" s="59"/>
      <c r="L168" s="59"/>
      <c r="M168" s="59"/>
      <c r="N168" s="59"/>
      <c r="O168" s="59"/>
      <c r="P168" s="59"/>
      <c r="Q168" s="59"/>
      <c r="R168" s="59"/>
      <c r="S168" s="59"/>
      <c r="T168" s="59"/>
      <c r="U168" s="59"/>
      <c r="V168" s="59"/>
      <c r="W168" s="59"/>
      <c r="X168" s="59"/>
      <c r="Y168" s="59"/>
      <c r="Z168" s="59"/>
      <c r="AA168" s="59"/>
    </row>
    <row r="169" spans="1:27" ht="16">
      <c r="A169" s="59"/>
      <c r="B169" s="59"/>
      <c r="C169" s="59"/>
      <c r="D169" s="59"/>
      <c r="E169" s="59"/>
      <c r="F169" s="59"/>
      <c r="G169" s="59"/>
      <c r="H169" s="79"/>
      <c r="I169" s="59"/>
      <c r="J169" s="59"/>
      <c r="K169" s="59"/>
      <c r="L169" s="59"/>
      <c r="M169" s="59"/>
      <c r="N169" s="59"/>
      <c r="O169" s="59"/>
      <c r="P169" s="59"/>
      <c r="Q169" s="59"/>
      <c r="R169" s="59"/>
      <c r="S169" s="59"/>
      <c r="T169" s="59"/>
      <c r="U169" s="59"/>
      <c r="V169" s="59"/>
      <c r="W169" s="59"/>
      <c r="X169" s="59"/>
      <c r="Y169" s="59"/>
      <c r="Z169" s="59"/>
      <c r="AA169" s="59"/>
    </row>
    <row r="170" spans="1:27" ht="16">
      <c r="A170" s="59"/>
      <c r="B170" s="59"/>
      <c r="C170" s="59"/>
      <c r="D170" s="59"/>
      <c r="E170" s="59"/>
      <c r="F170" s="59"/>
      <c r="G170" s="59"/>
      <c r="H170" s="79"/>
      <c r="I170" s="59"/>
      <c r="J170" s="59"/>
      <c r="K170" s="59"/>
      <c r="L170" s="59"/>
      <c r="M170" s="59"/>
      <c r="N170" s="59"/>
      <c r="O170" s="59"/>
      <c r="P170" s="59"/>
      <c r="Q170" s="59"/>
      <c r="R170" s="59"/>
      <c r="S170" s="59"/>
      <c r="T170" s="59"/>
      <c r="U170" s="59"/>
      <c r="V170" s="59"/>
      <c r="W170" s="59"/>
      <c r="X170" s="59"/>
      <c r="Y170" s="59"/>
      <c r="Z170" s="59"/>
      <c r="AA170" s="59"/>
    </row>
    <row r="171" spans="1:27" ht="16">
      <c r="A171" s="59"/>
      <c r="B171" s="59"/>
      <c r="C171" s="59"/>
      <c r="D171" s="59"/>
      <c r="E171" s="59"/>
      <c r="F171" s="59"/>
      <c r="G171" s="59"/>
      <c r="H171" s="79"/>
      <c r="I171" s="59"/>
      <c r="J171" s="59"/>
      <c r="K171" s="59"/>
      <c r="L171" s="59"/>
      <c r="M171" s="59"/>
      <c r="N171" s="59"/>
      <c r="O171" s="59"/>
      <c r="P171" s="59"/>
      <c r="Q171" s="59"/>
      <c r="R171" s="59"/>
      <c r="S171" s="59"/>
      <c r="T171" s="59"/>
      <c r="U171" s="59"/>
      <c r="V171" s="59"/>
      <c r="W171" s="59"/>
      <c r="X171" s="59"/>
      <c r="Y171" s="59"/>
      <c r="Z171" s="59"/>
      <c r="AA171" s="59"/>
    </row>
    <row r="172" spans="1:27" ht="16">
      <c r="A172" s="59"/>
      <c r="B172" s="59"/>
      <c r="C172" s="59"/>
      <c r="D172" s="59"/>
      <c r="E172" s="59"/>
      <c r="F172" s="59"/>
      <c r="G172" s="59"/>
      <c r="H172" s="79"/>
      <c r="I172" s="59"/>
      <c r="J172" s="59"/>
      <c r="K172" s="59"/>
      <c r="L172" s="59"/>
      <c r="M172" s="59"/>
      <c r="N172" s="59"/>
      <c r="O172" s="59"/>
      <c r="P172" s="59"/>
      <c r="Q172" s="59"/>
      <c r="R172" s="59"/>
      <c r="S172" s="59"/>
      <c r="T172" s="59"/>
      <c r="U172" s="59"/>
      <c r="V172" s="59"/>
      <c r="W172" s="59"/>
      <c r="X172" s="59"/>
      <c r="Y172" s="59"/>
      <c r="Z172" s="59"/>
      <c r="AA172" s="59"/>
    </row>
    <row r="173" spans="1:27" ht="16">
      <c r="A173" s="59"/>
      <c r="B173" s="59"/>
      <c r="C173" s="59"/>
      <c r="D173" s="59"/>
      <c r="E173" s="59"/>
      <c r="F173" s="59"/>
      <c r="G173" s="59"/>
      <c r="H173" s="79"/>
      <c r="I173" s="59"/>
      <c r="J173" s="59"/>
      <c r="K173" s="59"/>
      <c r="L173" s="59"/>
      <c r="M173" s="59"/>
      <c r="N173" s="59"/>
      <c r="O173" s="59"/>
      <c r="P173" s="59"/>
      <c r="Q173" s="59"/>
      <c r="R173" s="59"/>
      <c r="S173" s="59"/>
      <c r="T173" s="59"/>
      <c r="U173" s="59"/>
      <c r="V173" s="59"/>
      <c r="W173" s="59"/>
      <c r="X173" s="59"/>
      <c r="Y173" s="59"/>
      <c r="Z173" s="59"/>
      <c r="AA173" s="59"/>
    </row>
    <row r="174" spans="1:27" ht="16">
      <c r="A174" s="59"/>
      <c r="B174" s="59"/>
      <c r="C174" s="59"/>
      <c r="D174" s="59"/>
      <c r="E174" s="59"/>
      <c r="F174" s="59"/>
      <c r="G174" s="59"/>
      <c r="H174" s="79"/>
      <c r="I174" s="59"/>
      <c r="J174" s="59"/>
      <c r="K174" s="59"/>
      <c r="L174" s="59"/>
      <c r="M174" s="59"/>
      <c r="N174" s="59"/>
      <c r="O174" s="59"/>
      <c r="P174" s="59"/>
      <c r="Q174" s="59"/>
      <c r="R174" s="59"/>
      <c r="S174" s="59"/>
      <c r="T174" s="59"/>
      <c r="U174" s="59"/>
      <c r="V174" s="59"/>
      <c r="W174" s="59"/>
      <c r="X174" s="59"/>
      <c r="Y174" s="59"/>
      <c r="Z174" s="59"/>
      <c r="AA174" s="59"/>
    </row>
    <row r="175" spans="1:27" ht="16">
      <c r="A175" s="59"/>
      <c r="B175" s="59"/>
      <c r="C175" s="59"/>
      <c r="D175" s="59"/>
      <c r="E175" s="59"/>
      <c r="F175" s="59"/>
      <c r="G175" s="59"/>
      <c r="H175" s="79"/>
      <c r="I175" s="59"/>
      <c r="J175" s="59"/>
      <c r="K175" s="59"/>
      <c r="L175" s="59"/>
      <c r="M175" s="59"/>
      <c r="N175" s="59"/>
      <c r="O175" s="59"/>
      <c r="P175" s="59"/>
      <c r="Q175" s="59"/>
      <c r="R175" s="59"/>
      <c r="S175" s="59"/>
      <c r="T175" s="59"/>
      <c r="U175" s="59"/>
      <c r="V175" s="59"/>
      <c r="W175" s="59"/>
      <c r="X175" s="59"/>
      <c r="Y175" s="59"/>
      <c r="Z175" s="59"/>
      <c r="AA175" s="59"/>
    </row>
    <row r="176" spans="1:27" ht="16">
      <c r="A176" s="59"/>
      <c r="B176" s="59"/>
      <c r="C176" s="59"/>
      <c r="D176" s="59"/>
      <c r="E176" s="59"/>
      <c r="F176" s="59"/>
      <c r="G176" s="59"/>
      <c r="H176" s="79"/>
      <c r="I176" s="59"/>
      <c r="J176" s="59"/>
      <c r="K176" s="59"/>
      <c r="L176" s="59"/>
      <c r="M176" s="59"/>
      <c r="N176" s="59"/>
      <c r="O176" s="59"/>
      <c r="P176" s="59"/>
      <c r="Q176" s="59"/>
      <c r="R176" s="59"/>
      <c r="S176" s="59"/>
      <c r="T176" s="59"/>
      <c r="U176" s="59"/>
      <c r="V176" s="59"/>
      <c r="W176" s="59"/>
      <c r="X176" s="59"/>
      <c r="Y176" s="59"/>
      <c r="Z176" s="59"/>
      <c r="AA176" s="59"/>
    </row>
    <row r="177" spans="1:27" ht="16">
      <c r="A177" s="59"/>
      <c r="B177" s="59"/>
      <c r="C177" s="59"/>
      <c r="D177" s="59"/>
      <c r="E177" s="59"/>
      <c r="F177" s="59"/>
      <c r="G177" s="59"/>
      <c r="H177" s="79"/>
      <c r="I177" s="59"/>
      <c r="J177" s="59"/>
      <c r="K177" s="59"/>
      <c r="L177" s="59"/>
      <c r="M177" s="59"/>
      <c r="N177" s="59"/>
      <c r="O177" s="59"/>
      <c r="P177" s="59"/>
      <c r="Q177" s="59"/>
      <c r="R177" s="59"/>
      <c r="S177" s="59"/>
      <c r="T177" s="59"/>
      <c r="U177" s="59"/>
      <c r="V177" s="59"/>
      <c r="W177" s="59"/>
      <c r="X177" s="59"/>
      <c r="Y177" s="59"/>
      <c r="Z177" s="59"/>
      <c r="AA177" s="59"/>
    </row>
    <row r="178" spans="1:27" ht="16">
      <c r="A178" s="59"/>
      <c r="B178" s="59"/>
      <c r="C178" s="59"/>
      <c r="D178" s="59"/>
      <c r="E178" s="59"/>
      <c r="F178" s="59"/>
      <c r="G178" s="59"/>
      <c r="H178" s="79"/>
      <c r="I178" s="59"/>
      <c r="J178" s="59"/>
      <c r="K178" s="59"/>
      <c r="L178" s="59"/>
      <c r="M178" s="59"/>
      <c r="N178" s="59"/>
      <c r="O178" s="59"/>
      <c r="P178" s="59"/>
      <c r="Q178" s="59"/>
      <c r="R178" s="59"/>
      <c r="S178" s="59"/>
      <c r="T178" s="59"/>
      <c r="U178" s="59"/>
      <c r="V178" s="59"/>
      <c r="W178" s="59"/>
      <c r="X178" s="59"/>
      <c r="Y178" s="59"/>
      <c r="Z178" s="59"/>
      <c r="AA178" s="59"/>
    </row>
    <row r="179" spans="1:27" ht="16">
      <c r="A179" s="59"/>
      <c r="B179" s="59"/>
      <c r="C179" s="59"/>
      <c r="D179" s="59"/>
      <c r="E179" s="59"/>
      <c r="F179" s="59"/>
      <c r="G179" s="59"/>
      <c r="H179" s="79"/>
      <c r="I179" s="59"/>
      <c r="J179" s="59"/>
      <c r="K179" s="59"/>
      <c r="L179" s="59"/>
      <c r="M179" s="59"/>
      <c r="N179" s="59"/>
      <c r="O179" s="59"/>
      <c r="P179" s="59"/>
      <c r="Q179" s="59"/>
      <c r="R179" s="59"/>
      <c r="S179" s="59"/>
      <c r="T179" s="59"/>
      <c r="U179" s="59"/>
      <c r="V179" s="59"/>
      <c r="W179" s="59"/>
      <c r="X179" s="59"/>
      <c r="Y179" s="59"/>
      <c r="Z179" s="59"/>
      <c r="AA179" s="59"/>
    </row>
    <row r="180" spans="1:27" ht="16">
      <c r="A180" s="59"/>
      <c r="B180" s="59"/>
      <c r="C180" s="59"/>
      <c r="D180" s="59"/>
      <c r="E180" s="59"/>
      <c r="F180" s="59"/>
      <c r="G180" s="59"/>
      <c r="H180" s="79"/>
      <c r="I180" s="59"/>
      <c r="J180" s="59"/>
      <c r="K180" s="59"/>
      <c r="L180" s="59"/>
      <c r="M180" s="59"/>
      <c r="N180" s="59"/>
      <c r="O180" s="59"/>
      <c r="P180" s="59"/>
      <c r="Q180" s="59"/>
      <c r="R180" s="59"/>
      <c r="S180" s="59"/>
      <c r="T180" s="59"/>
      <c r="U180" s="59"/>
      <c r="V180" s="59"/>
      <c r="W180" s="59"/>
      <c r="X180" s="59"/>
      <c r="Y180" s="59"/>
      <c r="Z180" s="59"/>
      <c r="AA180" s="59"/>
    </row>
    <row r="181" spans="1:27" ht="16">
      <c r="A181" s="59"/>
      <c r="B181" s="59"/>
      <c r="C181" s="59"/>
      <c r="D181" s="59"/>
      <c r="E181" s="59"/>
      <c r="F181" s="59"/>
      <c r="G181" s="59"/>
      <c r="H181" s="79"/>
      <c r="I181" s="59"/>
      <c r="J181" s="59"/>
      <c r="K181" s="59"/>
      <c r="L181" s="59"/>
      <c r="M181" s="59"/>
      <c r="N181" s="59"/>
      <c r="O181" s="59"/>
      <c r="P181" s="59"/>
      <c r="Q181" s="59"/>
      <c r="R181" s="59"/>
      <c r="S181" s="59"/>
      <c r="T181" s="59"/>
      <c r="U181" s="59"/>
      <c r="V181" s="59"/>
      <c r="W181" s="59"/>
      <c r="X181" s="59"/>
      <c r="Y181" s="59"/>
      <c r="Z181" s="59"/>
      <c r="AA181" s="59"/>
    </row>
    <row r="182" spans="1:27" ht="16">
      <c r="A182" s="59"/>
      <c r="B182" s="59"/>
      <c r="C182" s="59"/>
      <c r="D182" s="59"/>
      <c r="E182" s="59"/>
      <c r="F182" s="59"/>
      <c r="G182" s="59"/>
      <c r="H182" s="79"/>
      <c r="I182" s="59"/>
      <c r="J182" s="59"/>
      <c r="K182" s="59"/>
      <c r="L182" s="59"/>
      <c r="M182" s="59"/>
      <c r="N182" s="59"/>
      <c r="O182" s="59"/>
      <c r="P182" s="59"/>
      <c r="Q182" s="59"/>
      <c r="R182" s="59"/>
      <c r="S182" s="59"/>
      <c r="T182" s="59"/>
      <c r="U182" s="59"/>
      <c r="V182" s="59"/>
      <c r="W182" s="59"/>
      <c r="X182" s="59"/>
      <c r="Y182" s="59"/>
      <c r="Z182" s="59"/>
      <c r="AA182" s="59"/>
    </row>
    <row r="183" spans="1:27" ht="16">
      <c r="A183" s="59"/>
      <c r="B183" s="59"/>
      <c r="C183" s="59"/>
      <c r="D183" s="59"/>
      <c r="E183" s="59"/>
      <c r="F183" s="59"/>
      <c r="G183" s="59"/>
      <c r="H183" s="79"/>
      <c r="I183" s="59"/>
      <c r="J183" s="59"/>
      <c r="K183" s="59"/>
      <c r="L183" s="59"/>
      <c r="M183" s="59"/>
      <c r="N183" s="59"/>
      <c r="O183" s="59"/>
      <c r="P183" s="59"/>
      <c r="Q183" s="59"/>
      <c r="R183" s="59"/>
      <c r="S183" s="59"/>
      <c r="T183" s="59"/>
      <c r="U183" s="59"/>
      <c r="V183" s="59"/>
      <c r="W183" s="59"/>
      <c r="X183" s="59"/>
      <c r="Y183" s="59"/>
      <c r="Z183" s="59"/>
      <c r="AA183" s="59"/>
    </row>
    <row r="184" spans="1:27" ht="16">
      <c r="A184" s="59"/>
      <c r="B184" s="59"/>
      <c r="C184" s="59"/>
      <c r="D184" s="59"/>
      <c r="E184" s="59"/>
      <c r="F184" s="59"/>
      <c r="G184" s="59"/>
      <c r="H184" s="79"/>
      <c r="I184" s="59"/>
      <c r="J184" s="59"/>
      <c r="K184" s="59"/>
      <c r="L184" s="59"/>
      <c r="M184" s="59"/>
      <c r="N184" s="59"/>
      <c r="O184" s="59"/>
      <c r="P184" s="59"/>
      <c r="Q184" s="59"/>
      <c r="R184" s="59"/>
      <c r="S184" s="59"/>
      <c r="T184" s="59"/>
      <c r="U184" s="59"/>
      <c r="V184" s="59"/>
      <c r="W184" s="59"/>
      <c r="X184" s="59"/>
      <c r="Y184" s="59"/>
      <c r="Z184" s="59"/>
      <c r="AA184" s="59"/>
    </row>
    <row r="185" spans="1:27" ht="16">
      <c r="A185" s="59"/>
      <c r="B185" s="59"/>
      <c r="C185" s="59"/>
      <c r="D185" s="59"/>
      <c r="E185" s="59"/>
      <c r="F185" s="59"/>
      <c r="G185" s="59"/>
      <c r="H185" s="79"/>
      <c r="I185" s="59"/>
      <c r="J185" s="59"/>
      <c r="K185" s="59"/>
      <c r="L185" s="59"/>
      <c r="M185" s="59"/>
      <c r="N185" s="59"/>
      <c r="O185" s="59"/>
      <c r="P185" s="59"/>
      <c r="Q185" s="59"/>
      <c r="R185" s="59"/>
      <c r="S185" s="59"/>
      <c r="T185" s="59"/>
      <c r="U185" s="59"/>
      <c r="V185" s="59"/>
      <c r="W185" s="59"/>
      <c r="X185" s="59"/>
      <c r="Y185" s="59"/>
      <c r="Z185" s="59"/>
      <c r="AA185" s="59"/>
    </row>
    <row r="186" spans="1:27" ht="16">
      <c r="A186" s="59"/>
      <c r="B186" s="59"/>
      <c r="C186" s="59"/>
      <c r="D186" s="59"/>
      <c r="E186" s="59"/>
      <c r="F186" s="59"/>
      <c r="G186" s="59"/>
      <c r="H186" s="79"/>
      <c r="I186" s="59"/>
      <c r="J186" s="59"/>
      <c r="K186" s="59"/>
      <c r="L186" s="59"/>
      <c r="M186" s="59"/>
      <c r="N186" s="59"/>
      <c r="O186" s="59"/>
      <c r="P186" s="59"/>
      <c r="Q186" s="59"/>
      <c r="R186" s="59"/>
      <c r="S186" s="59"/>
      <c r="T186" s="59"/>
      <c r="U186" s="59"/>
      <c r="V186" s="59"/>
      <c r="W186" s="59"/>
      <c r="X186" s="59"/>
      <c r="Y186" s="59"/>
      <c r="Z186" s="59"/>
      <c r="AA186" s="59"/>
    </row>
    <row r="187" spans="1:27" ht="16">
      <c r="A187" s="59"/>
      <c r="B187" s="59"/>
      <c r="C187" s="59"/>
      <c r="D187" s="59"/>
      <c r="E187" s="59"/>
      <c r="F187" s="59"/>
      <c r="G187" s="59"/>
      <c r="H187" s="79"/>
      <c r="I187" s="59"/>
      <c r="J187" s="59"/>
      <c r="K187" s="59"/>
      <c r="L187" s="59"/>
      <c r="M187" s="59"/>
      <c r="N187" s="59"/>
      <c r="O187" s="59"/>
      <c r="P187" s="59"/>
      <c r="Q187" s="59"/>
      <c r="R187" s="59"/>
      <c r="S187" s="59"/>
      <c r="T187" s="59"/>
      <c r="U187" s="59"/>
      <c r="V187" s="59"/>
      <c r="W187" s="59"/>
      <c r="X187" s="59"/>
      <c r="Y187" s="59"/>
      <c r="Z187" s="59"/>
      <c r="AA187" s="59"/>
    </row>
    <row r="188" spans="1:27" ht="16">
      <c r="A188" s="59"/>
      <c r="B188" s="59"/>
      <c r="C188" s="59"/>
      <c r="D188" s="59"/>
      <c r="E188" s="59"/>
      <c r="F188" s="59"/>
      <c r="G188" s="59"/>
      <c r="H188" s="79"/>
      <c r="I188" s="59"/>
      <c r="J188" s="59"/>
      <c r="K188" s="59"/>
      <c r="L188" s="59"/>
      <c r="M188" s="59"/>
      <c r="N188" s="59"/>
      <c r="O188" s="59"/>
      <c r="P188" s="59"/>
      <c r="Q188" s="59"/>
      <c r="R188" s="59"/>
      <c r="S188" s="59"/>
      <c r="T188" s="59"/>
      <c r="U188" s="59"/>
      <c r="V188" s="59"/>
      <c r="W188" s="59"/>
      <c r="X188" s="59"/>
      <c r="Y188" s="59"/>
      <c r="Z188" s="59"/>
      <c r="AA188" s="59"/>
    </row>
    <row r="189" spans="1:27" ht="16">
      <c r="A189" s="59"/>
      <c r="B189" s="59"/>
      <c r="C189" s="59"/>
      <c r="D189" s="59"/>
      <c r="E189" s="59"/>
      <c r="F189" s="59"/>
      <c r="G189" s="59"/>
      <c r="H189" s="79"/>
      <c r="I189" s="59"/>
      <c r="J189" s="59"/>
      <c r="K189" s="59"/>
      <c r="L189" s="59"/>
      <c r="M189" s="59"/>
      <c r="N189" s="59"/>
      <c r="O189" s="59"/>
      <c r="P189" s="59"/>
      <c r="Q189" s="59"/>
      <c r="R189" s="59"/>
      <c r="S189" s="59"/>
      <c r="T189" s="59"/>
      <c r="U189" s="59"/>
      <c r="V189" s="59"/>
      <c r="W189" s="59"/>
      <c r="X189" s="59"/>
      <c r="Y189" s="59"/>
      <c r="Z189" s="59"/>
      <c r="AA189" s="59"/>
    </row>
    <row r="190" spans="1:27" ht="16">
      <c r="A190" s="59"/>
      <c r="B190" s="59"/>
      <c r="C190" s="59"/>
      <c r="D190" s="59"/>
      <c r="E190" s="59"/>
      <c r="F190" s="59"/>
      <c r="G190" s="59"/>
      <c r="H190" s="79"/>
      <c r="I190" s="59"/>
      <c r="J190" s="59"/>
      <c r="K190" s="59"/>
      <c r="L190" s="59"/>
      <c r="M190" s="59"/>
      <c r="N190" s="59"/>
      <c r="O190" s="59"/>
      <c r="P190" s="59"/>
      <c r="Q190" s="59"/>
      <c r="R190" s="59"/>
      <c r="S190" s="59"/>
      <c r="T190" s="59"/>
      <c r="U190" s="59"/>
      <c r="V190" s="59"/>
      <c r="W190" s="59"/>
      <c r="X190" s="59"/>
      <c r="Y190" s="59"/>
      <c r="Z190" s="59"/>
      <c r="AA190" s="59"/>
    </row>
    <row r="191" spans="1:27" ht="16">
      <c r="A191" s="59"/>
      <c r="B191" s="59"/>
      <c r="C191" s="59"/>
      <c r="D191" s="59"/>
      <c r="E191" s="59"/>
      <c r="F191" s="59"/>
      <c r="G191" s="59"/>
      <c r="H191" s="79"/>
      <c r="I191" s="59"/>
      <c r="J191" s="59"/>
      <c r="K191" s="59"/>
      <c r="L191" s="59"/>
      <c r="M191" s="59"/>
      <c r="N191" s="59"/>
      <c r="O191" s="59"/>
      <c r="P191" s="59"/>
      <c r="Q191" s="59"/>
      <c r="R191" s="59"/>
      <c r="S191" s="59"/>
      <c r="T191" s="59"/>
      <c r="U191" s="59"/>
      <c r="V191" s="59"/>
      <c r="W191" s="59"/>
      <c r="X191" s="59"/>
      <c r="Y191" s="59"/>
      <c r="Z191" s="59"/>
      <c r="AA191" s="59"/>
    </row>
    <row r="192" spans="1:27" ht="16">
      <c r="A192" s="59"/>
      <c r="B192" s="59"/>
      <c r="C192" s="59"/>
      <c r="D192" s="59"/>
      <c r="E192" s="59"/>
      <c r="F192" s="59"/>
      <c r="G192" s="59"/>
      <c r="H192" s="79"/>
      <c r="I192" s="59"/>
      <c r="J192" s="59"/>
      <c r="K192" s="59"/>
      <c r="L192" s="59"/>
      <c r="M192" s="59"/>
      <c r="N192" s="59"/>
      <c r="O192" s="59"/>
      <c r="P192" s="59"/>
      <c r="Q192" s="59"/>
      <c r="R192" s="59"/>
      <c r="S192" s="59"/>
      <c r="T192" s="59"/>
      <c r="U192" s="59"/>
      <c r="V192" s="59"/>
      <c r="W192" s="59"/>
      <c r="X192" s="59"/>
      <c r="Y192" s="59"/>
      <c r="Z192" s="59"/>
      <c r="AA192" s="59"/>
    </row>
    <row r="193" spans="1:27" ht="16">
      <c r="A193" s="59"/>
      <c r="B193" s="59"/>
      <c r="C193" s="59"/>
      <c r="D193" s="59"/>
      <c r="E193" s="59"/>
      <c r="F193" s="59"/>
      <c r="G193" s="59"/>
      <c r="H193" s="79"/>
      <c r="I193" s="59"/>
      <c r="J193" s="59"/>
      <c r="K193" s="59"/>
      <c r="L193" s="59"/>
      <c r="M193" s="59"/>
      <c r="N193" s="59"/>
      <c r="O193" s="59"/>
      <c r="P193" s="59"/>
      <c r="Q193" s="59"/>
      <c r="R193" s="59"/>
      <c r="S193" s="59"/>
      <c r="T193" s="59"/>
      <c r="U193" s="59"/>
      <c r="V193" s="59"/>
      <c r="W193" s="59"/>
      <c r="X193" s="59"/>
      <c r="Y193" s="59"/>
      <c r="Z193" s="59"/>
      <c r="AA193" s="59"/>
    </row>
    <row r="194" spans="1:27" ht="16">
      <c r="A194" s="59"/>
      <c r="B194" s="59"/>
      <c r="C194" s="59"/>
      <c r="D194" s="59"/>
      <c r="E194" s="59"/>
      <c r="F194" s="59"/>
      <c r="G194" s="59"/>
      <c r="H194" s="79"/>
      <c r="I194" s="59"/>
      <c r="J194" s="59"/>
      <c r="K194" s="59"/>
      <c r="L194" s="59"/>
      <c r="M194" s="59"/>
      <c r="N194" s="59"/>
      <c r="O194" s="59"/>
      <c r="P194" s="59"/>
      <c r="Q194" s="59"/>
      <c r="R194" s="59"/>
      <c r="S194" s="59"/>
      <c r="T194" s="59"/>
      <c r="U194" s="59"/>
      <c r="V194" s="59"/>
      <c r="W194" s="59"/>
      <c r="X194" s="59"/>
      <c r="Y194" s="59"/>
      <c r="Z194" s="59"/>
      <c r="AA194" s="59"/>
    </row>
    <row r="195" spans="1:27" ht="16">
      <c r="A195" s="59"/>
      <c r="B195" s="59"/>
      <c r="C195" s="59"/>
      <c r="D195" s="59"/>
      <c r="E195" s="59"/>
      <c r="F195" s="59"/>
      <c r="G195" s="59"/>
      <c r="H195" s="79"/>
      <c r="I195" s="59"/>
      <c r="J195" s="59"/>
      <c r="K195" s="59"/>
      <c r="L195" s="59"/>
      <c r="M195" s="59"/>
      <c r="N195" s="59"/>
      <c r="O195" s="59"/>
      <c r="P195" s="59"/>
      <c r="Q195" s="59"/>
      <c r="R195" s="59"/>
      <c r="S195" s="59"/>
      <c r="T195" s="59"/>
      <c r="U195" s="59"/>
      <c r="V195" s="59"/>
      <c r="W195" s="59"/>
      <c r="X195" s="59"/>
      <c r="Y195" s="59"/>
      <c r="Z195" s="59"/>
      <c r="AA195" s="59"/>
    </row>
    <row r="196" spans="1:27" ht="16">
      <c r="A196" s="59"/>
      <c r="B196" s="59"/>
      <c r="C196" s="59"/>
      <c r="D196" s="59"/>
      <c r="E196" s="59"/>
      <c r="F196" s="59"/>
      <c r="G196" s="59"/>
      <c r="H196" s="79"/>
      <c r="I196" s="59"/>
      <c r="J196" s="59"/>
      <c r="K196" s="59"/>
      <c r="L196" s="59"/>
      <c r="M196" s="59"/>
      <c r="N196" s="59"/>
      <c r="O196" s="59"/>
      <c r="P196" s="59"/>
      <c r="Q196" s="59"/>
      <c r="R196" s="59"/>
      <c r="S196" s="59"/>
      <c r="T196" s="59"/>
      <c r="U196" s="59"/>
      <c r="V196" s="59"/>
      <c r="W196" s="59"/>
      <c r="X196" s="59"/>
      <c r="Y196" s="59"/>
      <c r="Z196" s="59"/>
      <c r="AA196" s="59"/>
    </row>
    <row r="197" spans="1:27" ht="16">
      <c r="A197" s="59"/>
      <c r="B197" s="59"/>
      <c r="C197" s="59"/>
      <c r="D197" s="59"/>
      <c r="E197" s="59"/>
      <c r="F197" s="59"/>
      <c r="G197" s="59"/>
      <c r="H197" s="79"/>
      <c r="I197" s="59"/>
      <c r="J197" s="59"/>
      <c r="K197" s="59"/>
      <c r="L197" s="59"/>
      <c r="M197" s="59"/>
      <c r="N197" s="59"/>
      <c r="O197" s="59"/>
      <c r="P197" s="59"/>
      <c r="Q197" s="59"/>
      <c r="R197" s="59"/>
      <c r="S197" s="59"/>
      <c r="T197" s="59"/>
      <c r="U197" s="59"/>
      <c r="V197" s="59"/>
      <c r="W197" s="59"/>
      <c r="X197" s="59"/>
      <c r="Y197" s="59"/>
      <c r="Z197" s="59"/>
      <c r="AA197" s="59"/>
    </row>
    <row r="198" spans="1:27" ht="16">
      <c r="A198" s="59"/>
      <c r="B198" s="59"/>
      <c r="C198" s="59"/>
      <c r="D198" s="59"/>
      <c r="E198" s="59"/>
      <c r="F198" s="59"/>
      <c r="G198" s="59"/>
      <c r="H198" s="79"/>
      <c r="I198" s="59"/>
      <c r="J198" s="59"/>
      <c r="K198" s="59"/>
      <c r="L198" s="59"/>
      <c r="M198" s="59"/>
      <c r="N198" s="59"/>
      <c r="O198" s="59"/>
      <c r="P198" s="59"/>
      <c r="Q198" s="59"/>
      <c r="R198" s="59"/>
      <c r="S198" s="59"/>
      <c r="T198" s="59"/>
      <c r="U198" s="59"/>
      <c r="V198" s="59"/>
      <c r="W198" s="59"/>
      <c r="X198" s="59"/>
      <c r="Y198" s="59"/>
      <c r="Z198" s="59"/>
      <c r="AA198" s="59"/>
    </row>
    <row r="199" spans="1:27" ht="16">
      <c r="A199" s="59"/>
      <c r="B199" s="59"/>
      <c r="C199" s="59"/>
      <c r="D199" s="59"/>
      <c r="E199" s="59"/>
      <c r="F199" s="59"/>
      <c r="G199" s="59"/>
      <c r="H199" s="79"/>
      <c r="I199" s="59"/>
      <c r="J199" s="59"/>
      <c r="K199" s="59"/>
      <c r="L199" s="59"/>
      <c r="M199" s="59"/>
      <c r="N199" s="59"/>
      <c r="O199" s="59"/>
      <c r="P199" s="59"/>
      <c r="Q199" s="59"/>
      <c r="R199" s="59"/>
      <c r="S199" s="59"/>
      <c r="T199" s="59"/>
      <c r="U199" s="59"/>
      <c r="V199" s="59"/>
      <c r="W199" s="59"/>
      <c r="X199" s="59"/>
      <c r="Y199" s="59"/>
      <c r="Z199" s="59"/>
      <c r="AA199" s="59"/>
    </row>
    <row r="200" spans="1:27" ht="16">
      <c r="A200" s="59"/>
      <c r="B200" s="59"/>
      <c r="C200" s="59"/>
      <c r="D200" s="59"/>
      <c r="E200" s="59"/>
      <c r="F200" s="59"/>
      <c r="G200" s="59"/>
      <c r="H200" s="79"/>
      <c r="I200" s="59"/>
      <c r="J200" s="59"/>
      <c r="K200" s="59"/>
      <c r="L200" s="59"/>
      <c r="M200" s="59"/>
      <c r="N200" s="59"/>
      <c r="O200" s="59"/>
      <c r="P200" s="59"/>
      <c r="Q200" s="59"/>
      <c r="R200" s="59"/>
      <c r="S200" s="59"/>
      <c r="T200" s="59"/>
      <c r="U200" s="59"/>
      <c r="V200" s="59"/>
      <c r="W200" s="59"/>
      <c r="X200" s="59"/>
      <c r="Y200" s="59"/>
      <c r="Z200" s="59"/>
      <c r="AA200" s="59"/>
    </row>
    <row r="201" spans="1:27" ht="16">
      <c r="A201" s="59"/>
      <c r="B201" s="59"/>
      <c r="C201" s="59"/>
      <c r="D201" s="59"/>
      <c r="E201" s="59"/>
      <c r="F201" s="59"/>
      <c r="G201" s="59"/>
      <c r="H201" s="79"/>
      <c r="I201" s="59"/>
      <c r="J201" s="59"/>
      <c r="K201" s="59"/>
      <c r="L201" s="59"/>
      <c r="M201" s="59"/>
      <c r="N201" s="59"/>
      <c r="O201" s="59"/>
      <c r="P201" s="59"/>
      <c r="Q201" s="59"/>
      <c r="R201" s="59"/>
      <c r="S201" s="59"/>
      <c r="T201" s="59"/>
      <c r="U201" s="59"/>
      <c r="V201" s="59"/>
      <c r="W201" s="59"/>
      <c r="X201" s="59"/>
      <c r="Y201" s="59"/>
      <c r="Z201" s="59"/>
      <c r="AA201" s="59"/>
    </row>
    <row r="202" spans="1:27" ht="16">
      <c r="A202" s="59"/>
      <c r="B202" s="59"/>
      <c r="C202" s="59"/>
      <c r="D202" s="59"/>
      <c r="E202" s="59"/>
      <c r="F202" s="59"/>
      <c r="G202" s="59"/>
      <c r="H202" s="79"/>
      <c r="I202" s="59"/>
      <c r="J202" s="59"/>
      <c r="K202" s="59"/>
      <c r="L202" s="59"/>
      <c r="M202" s="59"/>
      <c r="N202" s="59"/>
      <c r="O202" s="59"/>
      <c r="P202" s="59"/>
      <c r="Q202" s="59"/>
      <c r="R202" s="59"/>
      <c r="S202" s="59"/>
      <c r="T202" s="59"/>
      <c r="U202" s="59"/>
      <c r="V202" s="59"/>
      <c r="W202" s="59"/>
      <c r="X202" s="59"/>
      <c r="Y202" s="59"/>
      <c r="Z202" s="59"/>
      <c r="AA202" s="59"/>
    </row>
    <row r="203" spans="1:27" ht="16">
      <c r="A203" s="59"/>
      <c r="B203" s="59"/>
      <c r="C203" s="59"/>
      <c r="D203" s="59"/>
      <c r="E203" s="59"/>
      <c r="F203" s="59"/>
      <c r="G203" s="59"/>
      <c r="H203" s="79"/>
      <c r="I203" s="59"/>
      <c r="J203" s="59"/>
      <c r="K203" s="59"/>
      <c r="L203" s="59"/>
      <c r="M203" s="59"/>
      <c r="N203" s="59"/>
      <c r="O203" s="59"/>
      <c r="P203" s="59"/>
      <c r="Q203" s="59"/>
      <c r="R203" s="59"/>
      <c r="S203" s="59"/>
      <c r="T203" s="59"/>
      <c r="U203" s="59"/>
      <c r="V203" s="59"/>
      <c r="W203" s="59"/>
      <c r="X203" s="59"/>
      <c r="Y203" s="59"/>
      <c r="Z203" s="59"/>
      <c r="AA203" s="59"/>
    </row>
    <row r="204" spans="1:27" ht="16">
      <c r="A204" s="59"/>
      <c r="B204" s="59"/>
      <c r="C204" s="59"/>
      <c r="D204" s="59"/>
      <c r="E204" s="59"/>
      <c r="F204" s="59"/>
      <c r="G204" s="59"/>
      <c r="H204" s="79"/>
      <c r="I204" s="59"/>
      <c r="J204" s="59"/>
      <c r="K204" s="59"/>
      <c r="L204" s="59"/>
      <c r="M204" s="59"/>
      <c r="N204" s="59"/>
      <c r="O204" s="59"/>
      <c r="P204" s="59"/>
      <c r="Q204" s="59"/>
      <c r="R204" s="59"/>
      <c r="S204" s="59"/>
      <c r="T204" s="59"/>
      <c r="U204" s="59"/>
      <c r="V204" s="59"/>
      <c r="W204" s="59"/>
      <c r="X204" s="59"/>
      <c r="Y204" s="59"/>
      <c r="Z204" s="59"/>
      <c r="AA204" s="59"/>
    </row>
    <row r="205" spans="1:27" ht="16">
      <c r="A205" s="59"/>
      <c r="B205" s="59"/>
      <c r="C205" s="59"/>
      <c r="D205" s="59"/>
      <c r="E205" s="59"/>
      <c r="F205" s="59"/>
      <c r="G205" s="59"/>
      <c r="H205" s="79"/>
      <c r="I205" s="59"/>
      <c r="J205" s="59"/>
      <c r="K205" s="59"/>
      <c r="L205" s="59"/>
      <c r="M205" s="59"/>
      <c r="N205" s="59"/>
      <c r="O205" s="59"/>
      <c r="P205" s="59"/>
      <c r="Q205" s="59"/>
      <c r="R205" s="59"/>
      <c r="S205" s="59"/>
      <c r="T205" s="59"/>
      <c r="U205" s="59"/>
      <c r="V205" s="59"/>
      <c r="W205" s="59"/>
      <c r="X205" s="59"/>
      <c r="Y205" s="59"/>
      <c r="Z205" s="59"/>
      <c r="AA205" s="59"/>
    </row>
    <row r="206" spans="1:27" ht="16">
      <c r="A206" s="59"/>
      <c r="B206" s="59"/>
      <c r="C206" s="59"/>
      <c r="D206" s="59"/>
      <c r="E206" s="59"/>
      <c r="F206" s="59"/>
      <c r="G206" s="59"/>
      <c r="H206" s="79"/>
      <c r="I206" s="59"/>
      <c r="J206" s="59"/>
      <c r="K206" s="59"/>
      <c r="L206" s="59"/>
      <c r="M206" s="59"/>
      <c r="N206" s="59"/>
      <c r="O206" s="59"/>
      <c r="P206" s="59"/>
      <c r="Q206" s="59"/>
      <c r="R206" s="59"/>
      <c r="S206" s="59"/>
      <c r="T206" s="59"/>
      <c r="U206" s="59"/>
      <c r="V206" s="59"/>
      <c r="W206" s="59"/>
      <c r="X206" s="59"/>
      <c r="Y206" s="59"/>
      <c r="Z206" s="59"/>
      <c r="AA206" s="59"/>
    </row>
    <row r="207" spans="1:27" ht="16">
      <c r="A207" s="59"/>
      <c r="B207" s="59"/>
      <c r="C207" s="59"/>
      <c r="D207" s="59"/>
      <c r="E207" s="59"/>
      <c r="F207" s="59"/>
      <c r="G207" s="59"/>
      <c r="H207" s="79"/>
      <c r="I207" s="59"/>
      <c r="J207" s="59"/>
      <c r="K207" s="59"/>
      <c r="L207" s="59"/>
      <c r="M207" s="59"/>
      <c r="N207" s="59"/>
      <c r="O207" s="59"/>
      <c r="P207" s="59"/>
      <c r="Q207" s="59"/>
      <c r="R207" s="59"/>
      <c r="S207" s="59"/>
      <c r="T207" s="59"/>
      <c r="U207" s="59"/>
      <c r="V207" s="59"/>
      <c r="W207" s="59"/>
      <c r="X207" s="59"/>
      <c r="Y207" s="59"/>
      <c r="Z207" s="59"/>
      <c r="AA207" s="59"/>
    </row>
    <row r="208" spans="1:27" ht="16">
      <c r="A208" s="59"/>
      <c r="B208" s="59"/>
      <c r="C208" s="59"/>
      <c r="D208" s="59"/>
      <c r="E208" s="59"/>
      <c r="F208" s="59"/>
      <c r="G208" s="59"/>
      <c r="H208" s="79"/>
      <c r="I208" s="59"/>
      <c r="J208" s="59"/>
      <c r="K208" s="59"/>
      <c r="L208" s="59"/>
      <c r="M208" s="59"/>
      <c r="N208" s="59"/>
      <c r="O208" s="59"/>
      <c r="P208" s="59"/>
      <c r="Q208" s="59"/>
      <c r="R208" s="59"/>
      <c r="S208" s="59"/>
      <c r="T208" s="59"/>
      <c r="U208" s="59"/>
      <c r="V208" s="59"/>
      <c r="W208" s="59"/>
      <c r="X208" s="59"/>
      <c r="Y208" s="59"/>
      <c r="Z208" s="59"/>
      <c r="AA208" s="59"/>
    </row>
    <row r="209" spans="1:27" ht="16">
      <c r="A209" s="59"/>
      <c r="B209" s="59"/>
      <c r="C209" s="59"/>
      <c r="D209" s="59"/>
      <c r="E209" s="59"/>
      <c r="F209" s="59"/>
      <c r="G209" s="59"/>
      <c r="H209" s="79"/>
      <c r="I209" s="59"/>
      <c r="J209" s="59"/>
      <c r="K209" s="59"/>
      <c r="L209" s="59"/>
      <c r="M209" s="59"/>
      <c r="N209" s="59"/>
      <c r="O209" s="59"/>
      <c r="P209" s="59"/>
      <c r="Q209" s="59"/>
      <c r="R209" s="59"/>
      <c r="S209" s="59"/>
      <c r="T209" s="59"/>
      <c r="U209" s="59"/>
      <c r="V209" s="59"/>
      <c r="W209" s="59"/>
      <c r="X209" s="59"/>
      <c r="Y209" s="59"/>
      <c r="Z209" s="59"/>
      <c r="AA209" s="59"/>
    </row>
    <row r="210" spans="1:27" ht="16">
      <c r="A210" s="59"/>
      <c r="B210" s="59"/>
      <c r="C210" s="59"/>
      <c r="D210" s="59"/>
      <c r="E210" s="59"/>
      <c r="F210" s="59"/>
      <c r="G210" s="59"/>
      <c r="H210" s="79"/>
      <c r="I210" s="59"/>
      <c r="J210" s="59"/>
      <c r="K210" s="59"/>
      <c r="L210" s="59"/>
      <c r="M210" s="59"/>
      <c r="N210" s="59"/>
      <c r="O210" s="59"/>
      <c r="P210" s="59"/>
      <c r="Q210" s="59"/>
      <c r="R210" s="59"/>
      <c r="S210" s="59"/>
      <c r="T210" s="59"/>
      <c r="U210" s="59"/>
      <c r="V210" s="59"/>
      <c r="W210" s="59"/>
      <c r="X210" s="59"/>
      <c r="Y210" s="59"/>
      <c r="Z210" s="59"/>
      <c r="AA210" s="59"/>
    </row>
    <row r="211" spans="1:27" ht="16">
      <c r="A211" s="59"/>
      <c r="B211" s="59"/>
      <c r="C211" s="59"/>
      <c r="D211" s="59"/>
      <c r="E211" s="59"/>
      <c r="F211" s="59"/>
      <c r="G211" s="59"/>
      <c r="H211" s="79"/>
      <c r="I211" s="59"/>
      <c r="J211" s="59"/>
      <c r="K211" s="59"/>
      <c r="L211" s="59"/>
      <c r="M211" s="59"/>
      <c r="N211" s="59"/>
      <c r="O211" s="59"/>
      <c r="P211" s="59"/>
      <c r="Q211" s="59"/>
      <c r="R211" s="59"/>
      <c r="S211" s="59"/>
      <c r="T211" s="59"/>
      <c r="U211" s="59"/>
      <c r="V211" s="59"/>
      <c r="W211" s="59"/>
      <c r="X211" s="59"/>
      <c r="Y211" s="59"/>
      <c r="Z211" s="59"/>
      <c r="AA211" s="59"/>
    </row>
    <row r="212" spans="1:27" ht="16">
      <c r="A212" s="59"/>
      <c r="B212" s="59"/>
      <c r="C212" s="59"/>
      <c r="D212" s="59"/>
      <c r="E212" s="59"/>
      <c r="F212" s="59"/>
      <c r="G212" s="59"/>
      <c r="H212" s="79"/>
      <c r="I212" s="59"/>
      <c r="J212" s="59"/>
      <c r="K212" s="59"/>
      <c r="L212" s="59"/>
      <c r="M212" s="59"/>
      <c r="N212" s="59"/>
      <c r="O212" s="59"/>
      <c r="P212" s="59"/>
      <c r="Q212" s="59"/>
      <c r="R212" s="59"/>
      <c r="S212" s="59"/>
      <c r="T212" s="59"/>
      <c r="U212" s="59"/>
      <c r="V212" s="59"/>
      <c r="W212" s="59"/>
      <c r="X212" s="59"/>
      <c r="Y212" s="59"/>
      <c r="Z212" s="59"/>
      <c r="AA212" s="59"/>
    </row>
    <row r="213" spans="1:27" ht="16">
      <c r="A213" s="59"/>
      <c r="B213" s="59"/>
      <c r="C213" s="59"/>
      <c r="D213" s="59"/>
      <c r="E213" s="59"/>
      <c r="F213" s="59"/>
      <c r="G213" s="59"/>
      <c r="H213" s="79"/>
      <c r="I213" s="59"/>
      <c r="J213" s="59"/>
      <c r="K213" s="59"/>
      <c r="L213" s="59"/>
      <c r="M213" s="59"/>
      <c r="N213" s="59"/>
      <c r="O213" s="59"/>
      <c r="P213" s="59"/>
      <c r="Q213" s="59"/>
      <c r="R213" s="59"/>
      <c r="S213" s="59"/>
      <c r="T213" s="59"/>
      <c r="U213" s="59"/>
      <c r="V213" s="59"/>
      <c r="W213" s="59"/>
      <c r="X213" s="59"/>
      <c r="Y213" s="59"/>
      <c r="Z213" s="59"/>
      <c r="AA213" s="59"/>
    </row>
    <row r="214" spans="1:27" ht="16">
      <c r="A214" s="59"/>
      <c r="B214" s="59"/>
      <c r="C214" s="59"/>
      <c r="D214" s="59"/>
      <c r="E214" s="59"/>
      <c r="F214" s="59"/>
      <c r="G214" s="59"/>
      <c r="H214" s="79"/>
      <c r="I214" s="59"/>
      <c r="J214" s="59"/>
      <c r="K214" s="59"/>
      <c r="L214" s="59"/>
      <c r="M214" s="59"/>
      <c r="N214" s="59"/>
      <c r="O214" s="59"/>
      <c r="P214" s="59"/>
      <c r="Q214" s="59"/>
      <c r="R214" s="59"/>
      <c r="S214" s="59"/>
      <c r="T214" s="59"/>
      <c r="U214" s="59"/>
      <c r="V214" s="59"/>
      <c r="W214" s="59"/>
      <c r="X214" s="59"/>
      <c r="Y214" s="59"/>
      <c r="Z214" s="59"/>
      <c r="AA214" s="59"/>
    </row>
    <row r="215" spans="1:27" ht="16">
      <c r="A215" s="59"/>
      <c r="B215" s="59"/>
      <c r="C215" s="59"/>
      <c r="D215" s="59"/>
      <c r="E215" s="59"/>
      <c r="F215" s="59"/>
      <c r="G215" s="59"/>
      <c r="H215" s="79"/>
      <c r="I215" s="59"/>
      <c r="J215" s="59"/>
      <c r="K215" s="59"/>
      <c r="L215" s="59"/>
      <c r="M215" s="59"/>
      <c r="N215" s="59"/>
      <c r="O215" s="59"/>
      <c r="P215" s="59"/>
      <c r="Q215" s="59"/>
      <c r="R215" s="59"/>
      <c r="S215" s="59"/>
      <c r="T215" s="59"/>
      <c r="U215" s="59"/>
      <c r="V215" s="59"/>
      <c r="W215" s="59"/>
      <c r="X215" s="59"/>
      <c r="Y215" s="59"/>
      <c r="Z215" s="59"/>
      <c r="AA215" s="59"/>
    </row>
    <row r="216" spans="1:27" ht="16">
      <c r="A216" s="59"/>
      <c r="B216" s="59"/>
      <c r="C216" s="59"/>
      <c r="D216" s="59"/>
      <c r="E216" s="59"/>
      <c r="F216" s="59"/>
      <c r="G216" s="59"/>
      <c r="H216" s="79"/>
      <c r="I216" s="59"/>
      <c r="J216" s="59"/>
      <c r="K216" s="59"/>
      <c r="L216" s="59"/>
      <c r="M216" s="59"/>
      <c r="N216" s="59"/>
      <c r="O216" s="59"/>
      <c r="P216" s="59"/>
      <c r="Q216" s="59"/>
      <c r="R216" s="59"/>
      <c r="S216" s="59"/>
      <c r="T216" s="59"/>
      <c r="U216" s="59"/>
      <c r="V216" s="59"/>
      <c r="W216" s="59"/>
      <c r="X216" s="59"/>
      <c r="Y216" s="59"/>
      <c r="Z216" s="59"/>
      <c r="AA216" s="59"/>
    </row>
    <row r="217" spans="1:27" ht="16">
      <c r="A217" s="59"/>
      <c r="B217" s="59"/>
      <c r="C217" s="59"/>
      <c r="D217" s="59"/>
      <c r="E217" s="59"/>
      <c r="F217" s="59"/>
      <c r="G217" s="59"/>
      <c r="H217" s="79"/>
      <c r="I217" s="59"/>
      <c r="J217" s="59"/>
      <c r="K217" s="59"/>
      <c r="L217" s="59"/>
      <c r="M217" s="59"/>
      <c r="N217" s="59"/>
      <c r="O217" s="59"/>
      <c r="P217" s="59"/>
      <c r="Q217" s="59"/>
      <c r="R217" s="59"/>
      <c r="S217" s="59"/>
      <c r="T217" s="59"/>
      <c r="U217" s="59"/>
      <c r="V217" s="59"/>
      <c r="W217" s="59"/>
      <c r="X217" s="59"/>
      <c r="Y217" s="59"/>
      <c r="Z217" s="59"/>
      <c r="AA217" s="59"/>
    </row>
    <row r="218" spans="1:27" ht="16">
      <c r="A218" s="59"/>
      <c r="B218" s="59"/>
      <c r="C218" s="59"/>
      <c r="D218" s="59"/>
      <c r="E218" s="59"/>
      <c r="F218" s="59"/>
      <c r="G218" s="59"/>
      <c r="H218" s="79"/>
      <c r="I218" s="59"/>
      <c r="J218" s="59"/>
      <c r="K218" s="59"/>
      <c r="L218" s="59"/>
      <c r="M218" s="59"/>
      <c r="N218" s="59"/>
      <c r="O218" s="59"/>
      <c r="P218" s="59"/>
      <c r="Q218" s="59"/>
      <c r="R218" s="59"/>
      <c r="S218" s="59"/>
      <c r="T218" s="59"/>
      <c r="U218" s="59"/>
      <c r="V218" s="59"/>
      <c r="W218" s="59"/>
      <c r="X218" s="59"/>
      <c r="Y218" s="59"/>
      <c r="Z218" s="59"/>
      <c r="AA218" s="59"/>
    </row>
    <row r="219" spans="1:27" ht="16">
      <c r="A219" s="59"/>
      <c r="B219" s="59"/>
      <c r="C219" s="59"/>
      <c r="D219" s="59"/>
      <c r="E219" s="59"/>
      <c r="F219" s="59"/>
      <c r="G219" s="59"/>
      <c r="H219" s="79"/>
      <c r="I219" s="59"/>
      <c r="J219" s="59"/>
      <c r="K219" s="59"/>
      <c r="L219" s="59"/>
      <c r="M219" s="59"/>
      <c r="N219" s="59"/>
      <c r="O219" s="59"/>
      <c r="P219" s="59"/>
      <c r="Q219" s="59"/>
      <c r="R219" s="59"/>
      <c r="S219" s="59"/>
      <c r="T219" s="59"/>
      <c r="U219" s="59"/>
      <c r="V219" s="59"/>
      <c r="W219" s="59"/>
      <c r="X219" s="59"/>
      <c r="Y219" s="59"/>
      <c r="Z219" s="59"/>
      <c r="AA219" s="59"/>
    </row>
    <row r="220" spans="1:27" ht="16">
      <c r="A220" s="59"/>
      <c r="B220" s="59"/>
      <c r="C220" s="59"/>
      <c r="D220" s="59"/>
      <c r="E220" s="59"/>
      <c r="F220" s="59"/>
      <c r="G220" s="59"/>
      <c r="H220" s="79"/>
      <c r="I220" s="59"/>
      <c r="J220" s="59"/>
      <c r="K220" s="59"/>
      <c r="L220" s="59"/>
      <c r="M220" s="59"/>
      <c r="N220" s="59"/>
      <c r="O220" s="59"/>
      <c r="P220" s="59"/>
      <c r="Q220" s="59"/>
      <c r="R220" s="59"/>
      <c r="S220" s="59"/>
      <c r="T220" s="59"/>
      <c r="U220" s="59"/>
      <c r="V220" s="59"/>
      <c r="W220" s="59"/>
      <c r="X220" s="59"/>
      <c r="Y220" s="59"/>
      <c r="Z220" s="59"/>
      <c r="AA220" s="59"/>
    </row>
    <row r="221" spans="1:27" ht="16">
      <c r="A221" s="59"/>
      <c r="B221" s="59"/>
      <c r="C221" s="59"/>
      <c r="D221" s="59"/>
      <c r="E221" s="59"/>
      <c r="F221" s="59"/>
      <c r="G221" s="59"/>
      <c r="H221" s="79"/>
      <c r="I221" s="59"/>
      <c r="J221" s="59"/>
      <c r="K221" s="59"/>
      <c r="L221" s="59"/>
      <c r="M221" s="59"/>
      <c r="N221" s="59"/>
      <c r="O221" s="59"/>
      <c r="P221" s="59"/>
      <c r="Q221" s="59"/>
      <c r="R221" s="59"/>
      <c r="S221" s="59"/>
      <c r="T221" s="59"/>
      <c r="U221" s="59"/>
      <c r="V221" s="59"/>
      <c r="W221" s="59"/>
      <c r="X221" s="59"/>
      <c r="Y221" s="59"/>
      <c r="Z221" s="59"/>
      <c r="AA221" s="59"/>
    </row>
    <row r="222" spans="1:27" ht="16">
      <c r="A222" s="59"/>
      <c r="B222" s="59"/>
      <c r="C222" s="59"/>
      <c r="D222" s="59"/>
      <c r="E222" s="59"/>
      <c r="F222" s="59"/>
      <c r="G222" s="59"/>
      <c r="H222" s="79"/>
      <c r="I222" s="59"/>
      <c r="J222" s="59"/>
      <c r="K222" s="59"/>
      <c r="L222" s="59"/>
      <c r="M222" s="59"/>
      <c r="N222" s="59"/>
      <c r="O222" s="59"/>
      <c r="P222" s="59"/>
      <c r="Q222" s="59"/>
      <c r="R222" s="59"/>
      <c r="S222" s="59"/>
      <c r="T222" s="59"/>
      <c r="U222" s="59"/>
      <c r="V222" s="59"/>
      <c r="W222" s="59"/>
      <c r="X222" s="59"/>
      <c r="Y222" s="59"/>
      <c r="Z222" s="59"/>
      <c r="AA222" s="59"/>
    </row>
    <row r="223" spans="1:27" ht="16">
      <c r="A223" s="59"/>
      <c r="B223" s="59"/>
      <c r="C223" s="59"/>
      <c r="D223" s="59"/>
      <c r="E223" s="59"/>
      <c r="F223" s="59"/>
      <c r="G223" s="59"/>
      <c r="H223" s="79"/>
      <c r="I223" s="59"/>
      <c r="J223" s="59"/>
      <c r="K223" s="59"/>
      <c r="L223" s="59"/>
      <c r="M223" s="59"/>
      <c r="N223" s="59"/>
      <c r="O223" s="59"/>
      <c r="P223" s="59"/>
      <c r="Q223" s="59"/>
      <c r="R223" s="59"/>
      <c r="S223" s="59"/>
      <c r="T223" s="59"/>
      <c r="U223" s="59"/>
      <c r="V223" s="59"/>
      <c r="W223" s="59"/>
      <c r="X223" s="59"/>
      <c r="Y223" s="59"/>
      <c r="Z223" s="59"/>
      <c r="AA223" s="59"/>
    </row>
    <row r="224" spans="1:27" ht="16">
      <c r="A224" s="59"/>
      <c r="B224" s="59"/>
      <c r="C224" s="59"/>
      <c r="D224" s="59"/>
      <c r="E224" s="59"/>
      <c r="F224" s="59"/>
      <c r="G224" s="59"/>
      <c r="H224" s="79"/>
      <c r="I224" s="59"/>
      <c r="J224" s="59"/>
      <c r="K224" s="59"/>
      <c r="L224" s="59"/>
      <c r="M224" s="59"/>
      <c r="N224" s="59"/>
      <c r="O224" s="59"/>
      <c r="P224" s="59"/>
      <c r="Q224" s="59"/>
      <c r="R224" s="59"/>
      <c r="S224" s="59"/>
      <c r="T224" s="59"/>
      <c r="U224" s="59"/>
      <c r="V224" s="59"/>
      <c r="W224" s="59"/>
      <c r="X224" s="59"/>
      <c r="Y224" s="59"/>
      <c r="Z224" s="59"/>
      <c r="AA224" s="59"/>
    </row>
    <row r="225" spans="1:27" ht="16">
      <c r="A225" s="59"/>
      <c r="B225" s="59"/>
      <c r="C225" s="59"/>
      <c r="D225" s="59"/>
      <c r="E225" s="59"/>
      <c r="F225" s="59"/>
      <c r="G225" s="59"/>
      <c r="H225" s="79"/>
      <c r="I225" s="59"/>
      <c r="J225" s="59"/>
      <c r="K225" s="59"/>
      <c r="L225" s="59"/>
      <c r="M225" s="59"/>
      <c r="N225" s="59"/>
      <c r="O225" s="59"/>
      <c r="P225" s="59"/>
      <c r="Q225" s="59"/>
      <c r="R225" s="59"/>
      <c r="S225" s="59"/>
      <c r="T225" s="59"/>
      <c r="U225" s="59"/>
      <c r="V225" s="59"/>
      <c r="W225" s="59"/>
      <c r="X225" s="59"/>
      <c r="Y225" s="59"/>
      <c r="Z225" s="59"/>
      <c r="AA225" s="59"/>
    </row>
    <row r="226" spans="1:27" ht="16">
      <c r="A226" s="59"/>
      <c r="B226" s="59"/>
      <c r="C226" s="59"/>
      <c r="D226" s="59"/>
      <c r="E226" s="59"/>
      <c r="F226" s="59"/>
      <c r="G226" s="59"/>
      <c r="H226" s="79"/>
      <c r="I226" s="59"/>
      <c r="J226" s="59"/>
      <c r="K226" s="59"/>
      <c r="L226" s="59"/>
      <c r="M226" s="59"/>
      <c r="N226" s="59"/>
      <c r="O226" s="59"/>
      <c r="P226" s="59"/>
      <c r="Q226" s="59"/>
      <c r="R226" s="59"/>
      <c r="S226" s="59"/>
      <c r="T226" s="59"/>
      <c r="U226" s="59"/>
      <c r="V226" s="59"/>
      <c r="W226" s="59"/>
      <c r="X226" s="59"/>
      <c r="Y226" s="59"/>
      <c r="Z226" s="59"/>
      <c r="AA226" s="59"/>
    </row>
    <row r="227" spans="1:27" ht="16">
      <c r="A227" s="59"/>
      <c r="B227" s="59"/>
      <c r="C227" s="59"/>
      <c r="D227" s="59"/>
      <c r="E227" s="59"/>
      <c r="F227" s="59"/>
      <c r="G227" s="59"/>
      <c r="H227" s="79"/>
      <c r="I227" s="59"/>
      <c r="J227" s="59"/>
      <c r="K227" s="59"/>
      <c r="L227" s="59"/>
      <c r="M227" s="59"/>
      <c r="N227" s="59"/>
      <c r="O227" s="59"/>
      <c r="P227" s="59"/>
      <c r="Q227" s="59"/>
      <c r="R227" s="59"/>
      <c r="S227" s="59"/>
      <c r="T227" s="59"/>
      <c r="U227" s="59"/>
      <c r="V227" s="59"/>
      <c r="W227" s="59"/>
      <c r="X227" s="59"/>
      <c r="Y227" s="59"/>
      <c r="Z227" s="59"/>
      <c r="AA227" s="59"/>
    </row>
    <row r="228" spans="1:27" ht="16">
      <c r="A228" s="59"/>
      <c r="B228" s="59"/>
      <c r="C228" s="59"/>
      <c r="D228" s="59"/>
      <c r="E228" s="59"/>
      <c r="F228" s="59"/>
      <c r="G228" s="59"/>
      <c r="H228" s="79"/>
      <c r="I228" s="59"/>
      <c r="J228" s="59"/>
      <c r="K228" s="59"/>
      <c r="L228" s="59"/>
      <c r="M228" s="59"/>
      <c r="N228" s="59"/>
      <c r="O228" s="59"/>
      <c r="P228" s="59"/>
      <c r="Q228" s="59"/>
      <c r="R228" s="59"/>
      <c r="S228" s="59"/>
      <c r="T228" s="59"/>
      <c r="U228" s="59"/>
      <c r="V228" s="59"/>
      <c r="W228" s="59"/>
      <c r="X228" s="59"/>
      <c r="Y228" s="59"/>
      <c r="Z228" s="59"/>
      <c r="AA228" s="59"/>
    </row>
    <row r="229" spans="1:27" ht="16">
      <c r="A229" s="59"/>
      <c r="B229" s="59"/>
      <c r="C229" s="59"/>
      <c r="D229" s="59"/>
      <c r="E229" s="59"/>
      <c r="F229" s="59"/>
      <c r="G229" s="59"/>
      <c r="H229" s="79"/>
      <c r="I229" s="59"/>
      <c r="J229" s="59"/>
      <c r="K229" s="59"/>
      <c r="L229" s="59"/>
      <c r="M229" s="59"/>
      <c r="N229" s="59"/>
      <c r="O229" s="59"/>
      <c r="P229" s="59"/>
      <c r="Q229" s="59"/>
      <c r="R229" s="59"/>
      <c r="S229" s="59"/>
      <c r="T229" s="59"/>
      <c r="U229" s="59"/>
      <c r="V229" s="59"/>
      <c r="W229" s="59"/>
      <c r="X229" s="59"/>
      <c r="Y229" s="59"/>
      <c r="Z229" s="59"/>
      <c r="AA229" s="59"/>
    </row>
    <row r="230" spans="1:27" ht="16">
      <c r="A230" s="59"/>
      <c r="B230" s="59"/>
      <c r="C230" s="59"/>
      <c r="D230" s="59"/>
      <c r="E230" s="59"/>
      <c r="F230" s="59"/>
      <c r="G230" s="59"/>
      <c r="H230" s="79"/>
      <c r="I230" s="59"/>
      <c r="J230" s="59"/>
      <c r="K230" s="59"/>
      <c r="L230" s="59"/>
      <c r="M230" s="59"/>
      <c r="N230" s="59"/>
      <c r="O230" s="59"/>
      <c r="P230" s="59"/>
      <c r="Q230" s="59"/>
      <c r="R230" s="59"/>
      <c r="S230" s="59"/>
      <c r="T230" s="59"/>
      <c r="U230" s="59"/>
      <c r="V230" s="59"/>
      <c r="W230" s="59"/>
      <c r="X230" s="59"/>
      <c r="Y230" s="59"/>
      <c r="Z230" s="59"/>
      <c r="AA230" s="59"/>
    </row>
    <row r="231" spans="1:27" ht="16">
      <c r="A231" s="59"/>
      <c r="B231" s="59"/>
      <c r="C231" s="59"/>
      <c r="D231" s="59"/>
      <c r="E231" s="59"/>
      <c r="F231" s="59"/>
      <c r="G231" s="59"/>
      <c r="H231" s="79"/>
      <c r="I231" s="59"/>
      <c r="J231" s="59"/>
      <c r="K231" s="59"/>
      <c r="L231" s="59"/>
      <c r="M231" s="59"/>
      <c r="N231" s="59"/>
      <c r="O231" s="59"/>
      <c r="P231" s="59"/>
      <c r="Q231" s="59"/>
      <c r="R231" s="59"/>
      <c r="S231" s="59"/>
      <c r="T231" s="59"/>
      <c r="U231" s="59"/>
      <c r="V231" s="59"/>
      <c r="W231" s="59"/>
      <c r="X231" s="59"/>
      <c r="Y231" s="59"/>
      <c r="Z231" s="59"/>
      <c r="AA231" s="59"/>
    </row>
    <row r="232" spans="1:27" ht="16">
      <c r="A232" s="59"/>
      <c r="B232" s="59"/>
      <c r="C232" s="59"/>
      <c r="D232" s="59"/>
      <c r="E232" s="59"/>
      <c r="F232" s="59"/>
      <c r="G232" s="59"/>
      <c r="H232" s="79"/>
      <c r="I232" s="59"/>
      <c r="J232" s="59"/>
      <c r="K232" s="59"/>
      <c r="L232" s="59"/>
      <c r="M232" s="59"/>
      <c r="N232" s="59"/>
      <c r="O232" s="59"/>
      <c r="P232" s="59"/>
      <c r="Q232" s="59"/>
      <c r="R232" s="59"/>
      <c r="S232" s="59"/>
      <c r="T232" s="59"/>
      <c r="U232" s="59"/>
      <c r="V232" s="59"/>
      <c r="W232" s="59"/>
      <c r="X232" s="59"/>
      <c r="Y232" s="59"/>
      <c r="Z232" s="59"/>
      <c r="AA232" s="59"/>
    </row>
    <row r="233" spans="1:27" ht="16">
      <c r="A233" s="59"/>
      <c r="B233" s="59"/>
      <c r="C233" s="59"/>
      <c r="D233" s="59"/>
      <c r="E233" s="59"/>
      <c r="F233" s="59"/>
      <c r="G233" s="59"/>
      <c r="H233" s="79"/>
      <c r="I233" s="59"/>
      <c r="J233" s="59"/>
      <c r="K233" s="59"/>
      <c r="L233" s="59"/>
      <c r="M233" s="59"/>
      <c r="N233" s="59"/>
      <c r="O233" s="59"/>
      <c r="P233" s="59"/>
      <c r="Q233" s="59"/>
      <c r="R233" s="59"/>
      <c r="S233" s="59"/>
      <c r="T233" s="59"/>
      <c r="U233" s="59"/>
      <c r="V233" s="59"/>
      <c r="W233" s="59"/>
      <c r="X233" s="59"/>
      <c r="Y233" s="59"/>
      <c r="Z233" s="59"/>
      <c r="AA233" s="59"/>
    </row>
    <row r="234" spans="1:27" ht="16">
      <c r="A234" s="59"/>
      <c r="B234" s="59"/>
      <c r="C234" s="59"/>
      <c r="D234" s="59"/>
      <c r="E234" s="59"/>
      <c r="F234" s="59"/>
      <c r="G234" s="59"/>
      <c r="H234" s="79"/>
      <c r="I234" s="59"/>
      <c r="J234" s="59"/>
      <c r="K234" s="59"/>
      <c r="L234" s="59"/>
      <c r="M234" s="59"/>
      <c r="N234" s="59"/>
      <c r="O234" s="59"/>
      <c r="P234" s="59"/>
      <c r="Q234" s="59"/>
      <c r="R234" s="59"/>
      <c r="S234" s="59"/>
      <c r="T234" s="59"/>
      <c r="U234" s="59"/>
      <c r="V234" s="59"/>
      <c r="W234" s="59"/>
      <c r="X234" s="59"/>
      <c r="Y234" s="59"/>
      <c r="Z234" s="59"/>
      <c r="AA234" s="59"/>
    </row>
    <row r="235" spans="1:27" ht="16">
      <c r="A235" s="59"/>
      <c r="B235" s="59"/>
      <c r="C235" s="59"/>
      <c r="D235" s="59"/>
      <c r="E235" s="59"/>
      <c r="F235" s="59"/>
      <c r="G235" s="59"/>
      <c r="H235" s="79"/>
      <c r="I235" s="59"/>
      <c r="J235" s="59"/>
      <c r="K235" s="59"/>
      <c r="L235" s="59"/>
      <c r="M235" s="59"/>
      <c r="N235" s="59"/>
      <c r="O235" s="59"/>
      <c r="P235" s="59"/>
      <c r="Q235" s="59"/>
      <c r="R235" s="59"/>
      <c r="S235" s="59"/>
      <c r="T235" s="59"/>
      <c r="U235" s="59"/>
      <c r="V235" s="59"/>
      <c r="W235" s="59"/>
      <c r="X235" s="59"/>
      <c r="Y235" s="59"/>
      <c r="Z235" s="59"/>
      <c r="AA235" s="59"/>
    </row>
    <row r="236" spans="1:27" ht="16">
      <c r="A236" s="59"/>
      <c r="B236" s="59"/>
      <c r="C236" s="59"/>
      <c r="D236" s="59"/>
      <c r="E236" s="59"/>
      <c r="F236" s="59"/>
      <c r="G236" s="59"/>
      <c r="H236" s="79"/>
      <c r="I236" s="59"/>
      <c r="J236" s="59"/>
      <c r="K236" s="59"/>
      <c r="L236" s="59"/>
      <c r="M236" s="59"/>
      <c r="N236" s="59"/>
      <c r="O236" s="59"/>
      <c r="P236" s="59"/>
      <c r="Q236" s="59"/>
      <c r="R236" s="59"/>
      <c r="S236" s="59"/>
      <c r="T236" s="59"/>
      <c r="U236" s="59"/>
      <c r="V236" s="59"/>
      <c r="W236" s="59"/>
      <c r="X236" s="59"/>
      <c r="Y236" s="59"/>
      <c r="Z236" s="59"/>
      <c r="AA236" s="59"/>
    </row>
    <row r="237" spans="1:27" ht="16">
      <c r="A237" s="59"/>
      <c r="B237" s="59"/>
      <c r="C237" s="59"/>
      <c r="D237" s="59"/>
      <c r="E237" s="59"/>
      <c r="F237" s="59"/>
      <c r="G237" s="59"/>
      <c r="H237" s="79"/>
      <c r="I237" s="59"/>
      <c r="J237" s="59"/>
      <c r="K237" s="59"/>
      <c r="L237" s="59"/>
      <c r="M237" s="59"/>
      <c r="N237" s="59"/>
      <c r="O237" s="59"/>
      <c r="P237" s="59"/>
      <c r="Q237" s="59"/>
      <c r="R237" s="59"/>
      <c r="S237" s="59"/>
      <c r="T237" s="59"/>
      <c r="U237" s="59"/>
      <c r="V237" s="59"/>
      <c r="W237" s="59"/>
      <c r="X237" s="59"/>
      <c r="Y237" s="59"/>
      <c r="Z237" s="59"/>
      <c r="AA237" s="59"/>
    </row>
    <row r="238" spans="1:27" ht="16">
      <c r="A238" s="59"/>
      <c r="B238" s="59"/>
      <c r="C238" s="59"/>
      <c r="D238" s="59"/>
      <c r="E238" s="59"/>
      <c r="F238" s="59"/>
      <c r="G238" s="59"/>
      <c r="H238" s="79"/>
      <c r="I238" s="59"/>
      <c r="J238" s="59"/>
      <c r="K238" s="59"/>
      <c r="L238" s="59"/>
      <c r="M238" s="59"/>
      <c r="N238" s="59"/>
      <c r="O238" s="59"/>
      <c r="P238" s="59"/>
      <c r="Q238" s="59"/>
      <c r="R238" s="59"/>
      <c r="S238" s="59"/>
      <c r="T238" s="59"/>
      <c r="U238" s="59"/>
      <c r="V238" s="59"/>
      <c r="W238" s="59"/>
      <c r="X238" s="59"/>
      <c r="Y238" s="59"/>
      <c r="Z238" s="59"/>
      <c r="AA238" s="59"/>
    </row>
    <row r="239" spans="1:27" ht="16">
      <c r="A239" s="59"/>
      <c r="B239" s="59"/>
      <c r="C239" s="59"/>
      <c r="D239" s="59"/>
      <c r="E239" s="59"/>
      <c r="F239" s="59"/>
      <c r="G239" s="59"/>
      <c r="H239" s="79"/>
      <c r="I239" s="59"/>
      <c r="J239" s="59"/>
      <c r="K239" s="59"/>
      <c r="L239" s="59"/>
      <c r="M239" s="59"/>
      <c r="N239" s="59"/>
      <c r="O239" s="59"/>
      <c r="P239" s="59"/>
      <c r="Q239" s="59"/>
      <c r="R239" s="59"/>
      <c r="S239" s="59"/>
      <c r="T239" s="59"/>
      <c r="U239" s="59"/>
      <c r="V239" s="59"/>
      <c r="W239" s="59"/>
      <c r="X239" s="59"/>
      <c r="Y239" s="59"/>
      <c r="Z239" s="59"/>
      <c r="AA239" s="59"/>
    </row>
    <row r="240" spans="1:27" ht="16">
      <c r="A240" s="59"/>
      <c r="B240" s="59"/>
      <c r="C240" s="59"/>
      <c r="D240" s="59"/>
      <c r="E240" s="59"/>
      <c r="F240" s="59"/>
      <c r="G240" s="59"/>
      <c r="H240" s="79"/>
      <c r="I240" s="59"/>
      <c r="J240" s="59"/>
      <c r="K240" s="59"/>
      <c r="L240" s="59"/>
      <c r="M240" s="59"/>
      <c r="N240" s="59"/>
      <c r="O240" s="59"/>
      <c r="P240" s="59"/>
      <c r="Q240" s="59"/>
      <c r="R240" s="59"/>
      <c r="S240" s="59"/>
      <c r="T240" s="59"/>
      <c r="U240" s="59"/>
      <c r="V240" s="59"/>
      <c r="W240" s="59"/>
      <c r="X240" s="59"/>
      <c r="Y240" s="59"/>
      <c r="Z240" s="59"/>
      <c r="AA240" s="59"/>
    </row>
    <row r="241" spans="1:27" ht="16">
      <c r="A241" s="59"/>
      <c r="B241" s="59"/>
      <c r="C241" s="59"/>
      <c r="D241" s="59"/>
      <c r="E241" s="59"/>
      <c r="F241" s="59"/>
      <c r="G241" s="59"/>
      <c r="H241" s="79"/>
      <c r="I241" s="59"/>
      <c r="J241" s="59"/>
      <c r="K241" s="59"/>
      <c r="L241" s="59"/>
      <c r="M241" s="59"/>
      <c r="N241" s="59"/>
      <c r="O241" s="59"/>
      <c r="P241" s="59"/>
      <c r="Q241" s="59"/>
      <c r="R241" s="59"/>
      <c r="S241" s="59"/>
      <c r="T241" s="59"/>
      <c r="U241" s="59"/>
      <c r="V241" s="59"/>
      <c r="W241" s="59"/>
      <c r="X241" s="59"/>
      <c r="Y241" s="59"/>
      <c r="Z241" s="59"/>
      <c r="AA241" s="59"/>
    </row>
    <row r="242" spans="1:27" ht="16">
      <c r="A242" s="59"/>
      <c r="B242" s="59"/>
      <c r="C242" s="59"/>
      <c r="D242" s="59"/>
      <c r="E242" s="59"/>
      <c r="F242" s="59"/>
      <c r="G242" s="59"/>
      <c r="H242" s="79"/>
      <c r="I242" s="59"/>
      <c r="J242" s="59"/>
      <c r="K242" s="59"/>
      <c r="L242" s="59"/>
      <c r="M242" s="59"/>
      <c r="N242" s="59"/>
      <c r="O242" s="59"/>
      <c r="P242" s="59"/>
      <c r="Q242" s="59"/>
      <c r="R242" s="59"/>
      <c r="S242" s="59"/>
      <c r="T242" s="59"/>
      <c r="U242" s="59"/>
      <c r="V242" s="59"/>
      <c r="W242" s="59"/>
      <c r="X242" s="59"/>
      <c r="Y242" s="59"/>
      <c r="Z242" s="59"/>
      <c r="AA242" s="59"/>
    </row>
    <row r="243" spans="1:27" ht="16">
      <c r="A243" s="59"/>
      <c r="B243" s="59"/>
      <c r="C243" s="59"/>
      <c r="D243" s="59"/>
      <c r="E243" s="59"/>
      <c r="F243" s="59"/>
      <c r="G243" s="59"/>
      <c r="H243" s="79"/>
      <c r="I243" s="59"/>
      <c r="J243" s="59"/>
      <c r="K243" s="59"/>
      <c r="L243" s="59"/>
      <c r="M243" s="59"/>
      <c r="N243" s="59"/>
      <c r="O243" s="59"/>
      <c r="P243" s="59"/>
      <c r="Q243" s="59"/>
      <c r="R243" s="59"/>
      <c r="S243" s="59"/>
      <c r="T243" s="59"/>
      <c r="U243" s="59"/>
      <c r="V243" s="59"/>
      <c r="W243" s="59"/>
      <c r="X243" s="59"/>
      <c r="Y243" s="59"/>
      <c r="Z243" s="59"/>
      <c r="AA243" s="59"/>
    </row>
    <row r="244" spans="1:27" ht="16">
      <c r="A244" s="59"/>
      <c r="B244" s="59"/>
      <c r="C244" s="59"/>
      <c r="D244" s="59"/>
      <c r="E244" s="59"/>
      <c r="F244" s="59"/>
      <c r="G244" s="59"/>
      <c r="H244" s="79"/>
      <c r="I244" s="59"/>
      <c r="J244" s="59"/>
      <c r="K244" s="59"/>
      <c r="L244" s="59"/>
      <c r="M244" s="59"/>
      <c r="N244" s="59"/>
      <c r="O244" s="59"/>
      <c r="P244" s="59"/>
      <c r="Q244" s="59"/>
      <c r="R244" s="59"/>
      <c r="S244" s="59"/>
      <c r="T244" s="59"/>
      <c r="U244" s="59"/>
      <c r="V244" s="59"/>
      <c r="W244" s="59"/>
      <c r="X244" s="59"/>
      <c r="Y244" s="59"/>
      <c r="Z244" s="59"/>
      <c r="AA244" s="59"/>
    </row>
    <row r="245" spans="1:27" ht="16">
      <c r="A245" s="59"/>
      <c r="B245" s="59"/>
      <c r="C245" s="59"/>
      <c r="D245" s="59"/>
      <c r="E245" s="59"/>
      <c r="F245" s="59"/>
      <c r="G245" s="59"/>
      <c r="H245" s="79"/>
      <c r="I245" s="59"/>
      <c r="J245" s="59"/>
      <c r="K245" s="59"/>
      <c r="L245" s="59"/>
      <c r="M245" s="59"/>
      <c r="N245" s="59"/>
      <c r="O245" s="59"/>
      <c r="P245" s="59"/>
      <c r="Q245" s="59"/>
      <c r="R245" s="59"/>
      <c r="S245" s="59"/>
      <c r="T245" s="59"/>
      <c r="U245" s="59"/>
      <c r="V245" s="59"/>
      <c r="W245" s="59"/>
      <c r="X245" s="59"/>
      <c r="Y245" s="59"/>
      <c r="Z245" s="59"/>
      <c r="AA245" s="59"/>
    </row>
    <row r="246" spans="1:27" ht="16">
      <c r="A246" s="59"/>
      <c r="B246" s="59"/>
      <c r="C246" s="59"/>
      <c r="D246" s="59"/>
      <c r="E246" s="59"/>
      <c r="F246" s="59"/>
      <c r="G246" s="59"/>
      <c r="H246" s="79"/>
      <c r="I246" s="59"/>
      <c r="J246" s="59"/>
      <c r="K246" s="59"/>
      <c r="L246" s="59"/>
      <c r="M246" s="59"/>
      <c r="N246" s="59"/>
      <c r="O246" s="59"/>
      <c r="P246" s="59"/>
      <c r="Q246" s="59"/>
      <c r="R246" s="59"/>
      <c r="S246" s="59"/>
      <c r="T246" s="59"/>
      <c r="U246" s="59"/>
      <c r="V246" s="59"/>
      <c r="W246" s="59"/>
      <c r="X246" s="59"/>
      <c r="Y246" s="59"/>
      <c r="Z246" s="59"/>
      <c r="AA246" s="59"/>
    </row>
    <row r="247" spans="1:27" ht="16">
      <c r="A247" s="59"/>
      <c r="B247" s="59"/>
      <c r="C247" s="59"/>
      <c r="D247" s="59"/>
      <c r="E247" s="59"/>
      <c r="F247" s="59"/>
      <c r="G247" s="59"/>
      <c r="H247" s="79"/>
      <c r="I247" s="59"/>
      <c r="J247" s="59"/>
      <c r="K247" s="59"/>
      <c r="L247" s="59"/>
      <c r="M247" s="59"/>
      <c r="N247" s="59"/>
      <c r="O247" s="59"/>
      <c r="P247" s="59"/>
      <c r="Q247" s="59"/>
      <c r="R247" s="59"/>
      <c r="S247" s="59"/>
      <c r="T247" s="59"/>
      <c r="U247" s="59"/>
      <c r="V247" s="59"/>
      <c r="W247" s="59"/>
      <c r="X247" s="59"/>
      <c r="Y247" s="59"/>
      <c r="Z247" s="59"/>
      <c r="AA247" s="59"/>
    </row>
    <row r="248" spans="1:27" ht="16">
      <c r="A248" s="59"/>
      <c r="B248" s="59"/>
      <c r="C248" s="59"/>
      <c r="D248" s="59"/>
      <c r="E248" s="59"/>
      <c r="F248" s="59"/>
      <c r="G248" s="59"/>
      <c r="H248" s="79"/>
      <c r="I248" s="59"/>
      <c r="J248" s="59"/>
      <c r="K248" s="59"/>
      <c r="L248" s="59"/>
      <c r="M248" s="59"/>
      <c r="N248" s="59"/>
      <c r="O248" s="59"/>
      <c r="P248" s="59"/>
      <c r="Q248" s="59"/>
      <c r="R248" s="59"/>
      <c r="S248" s="59"/>
      <c r="T248" s="59"/>
      <c r="U248" s="59"/>
      <c r="V248" s="59"/>
      <c r="W248" s="59"/>
      <c r="X248" s="59"/>
      <c r="Y248" s="59"/>
      <c r="Z248" s="59"/>
      <c r="AA248" s="59"/>
    </row>
    <row r="249" spans="1:27" ht="16">
      <c r="A249" s="59"/>
      <c r="B249" s="59"/>
      <c r="C249" s="59"/>
      <c r="D249" s="59"/>
      <c r="E249" s="59"/>
      <c r="F249" s="59"/>
      <c r="G249" s="59"/>
      <c r="H249" s="79"/>
      <c r="I249" s="59"/>
      <c r="J249" s="59"/>
      <c r="K249" s="59"/>
      <c r="L249" s="59"/>
      <c r="M249" s="59"/>
      <c r="N249" s="59"/>
      <c r="O249" s="59"/>
      <c r="P249" s="59"/>
      <c r="Q249" s="59"/>
      <c r="R249" s="59"/>
      <c r="S249" s="59"/>
      <c r="T249" s="59"/>
      <c r="U249" s="59"/>
      <c r="V249" s="59"/>
      <c r="W249" s="59"/>
      <c r="X249" s="59"/>
      <c r="Y249" s="59"/>
      <c r="Z249" s="59"/>
      <c r="AA249" s="59"/>
    </row>
    <row r="250" spans="1:27" ht="16">
      <c r="A250" s="59"/>
      <c r="B250" s="59"/>
      <c r="C250" s="59"/>
      <c r="D250" s="59"/>
      <c r="E250" s="59"/>
      <c r="F250" s="59"/>
      <c r="G250" s="59"/>
      <c r="H250" s="79"/>
      <c r="I250" s="59"/>
      <c r="J250" s="59"/>
      <c r="K250" s="59"/>
      <c r="L250" s="59"/>
      <c r="M250" s="59"/>
      <c r="N250" s="59"/>
      <c r="O250" s="59"/>
      <c r="P250" s="59"/>
      <c r="Q250" s="59"/>
      <c r="R250" s="59"/>
      <c r="S250" s="59"/>
      <c r="T250" s="59"/>
      <c r="U250" s="59"/>
      <c r="V250" s="59"/>
      <c r="W250" s="59"/>
      <c r="X250" s="59"/>
      <c r="Y250" s="59"/>
      <c r="Z250" s="59"/>
      <c r="AA250" s="59"/>
    </row>
    <row r="251" spans="1:27" ht="16">
      <c r="A251" s="59"/>
      <c r="B251" s="59"/>
      <c r="C251" s="59"/>
      <c r="D251" s="59"/>
      <c r="E251" s="59"/>
      <c r="F251" s="59"/>
      <c r="G251" s="59"/>
      <c r="H251" s="79"/>
      <c r="I251" s="59"/>
      <c r="J251" s="59"/>
      <c r="K251" s="59"/>
      <c r="L251" s="59"/>
      <c r="M251" s="59"/>
      <c r="N251" s="59"/>
      <c r="O251" s="59"/>
      <c r="P251" s="59"/>
      <c r="Q251" s="59"/>
      <c r="R251" s="59"/>
      <c r="S251" s="59"/>
      <c r="T251" s="59"/>
      <c r="U251" s="59"/>
      <c r="V251" s="59"/>
      <c r="W251" s="59"/>
      <c r="X251" s="59"/>
      <c r="Y251" s="59"/>
      <c r="Z251" s="59"/>
      <c r="AA251" s="59"/>
    </row>
    <row r="252" spans="1:27" ht="16">
      <c r="A252" s="59"/>
      <c r="B252" s="59"/>
      <c r="C252" s="59"/>
      <c r="D252" s="59"/>
      <c r="E252" s="59"/>
      <c r="F252" s="59"/>
      <c r="G252" s="59"/>
      <c r="H252" s="79"/>
      <c r="I252" s="59"/>
      <c r="J252" s="59"/>
      <c r="K252" s="59"/>
      <c r="L252" s="59"/>
      <c r="M252" s="59"/>
      <c r="N252" s="59"/>
      <c r="O252" s="59"/>
      <c r="P252" s="59"/>
      <c r="Q252" s="59"/>
      <c r="R252" s="59"/>
      <c r="S252" s="59"/>
      <c r="T252" s="59"/>
      <c r="U252" s="59"/>
      <c r="V252" s="59"/>
      <c r="W252" s="59"/>
      <c r="X252" s="59"/>
      <c r="Y252" s="59"/>
      <c r="Z252" s="59"/>
      <c r="AA252" s="59"/>
    </row>
    <row r="253" spans="1:27" ht="16">
      <c r="A253" s="59"/>
      <c r="B253" s="59"/>
      <c r="C253" s="59"/>
      <c r="D253" s="59"/>
      <c r="E253" s="59"/>
      <c r="F253" s="59"/>
      <c r="G253" s="59"/>
      <c r="H253" s="79"/>
      <c r="I253" s="59"/>
      <c r="J253" s="59"/>
      <c r="K253" s="59"/>
      <c r="L253" s="59"/>
      <c r="M253" s="59"/>
      <c r="N253" s="59"/>
      <c r="O253" s="59"/>
      <c r="P253" s="59"/>
      <c r="Q253" s="59"/>
      <c r="R253" s="59"/>
      <c r="S253" s="59"/>
      <c r="T253" s="59"/>
      <c r="U253" s="59"/>
      <c r="V253" s="59"/>
      <c r="W253" s="59"/>
      <c r="X253" s="59"/>
      <c r="Y253" s="59"/>
      <c r="Z253" s="59"/>
      <c r="AA253" s="59"/>
    </row>
    <row r="254" spans="1:27" ht="16">
      <c r="A254" s="59"/>
      <c r="B254" s="59"/>
      <c r="C254" s="59"/>
      <c r="D254" s="59"/>
      <c r="E254" s="59"/>
      <c r="F254" s="59"/>
      <c r="G254" s="59"/>
      <c r="H254" s="79"/>
      <c r="I254" s="59"/>
      <c r="J254" s="59"/>
      <c r="K254" s="59"/>
      <c r="L254" s="59"/>
      <c r="M254" s="59"/>
      <c r="N254" s="59"/>
      <c r="O254" s="59"/>
      <c r="P254" s="59"/>
      <c r="Q254" s="59"/>
      <c r="R254" s="59"/>
      <c r="S254" s="59"/>
      <c r="T254" s="59"/>
      <c r="U254" s="59"/>
      <c r="V254" s="59"/>
      <c r="W254" s="59"/>
      <c r="X254" s="59"/>
      <c r="Y254" s="59"/>
      <c r="Z254" s="59"/>
      <c r="AA254" s="59"/>
    </row>
    <row r="255" spans="1:27" ht="16">
      <c r="A255" s="59"/>
      <c r="B255" s="59"/>
      <c r="C255" s="59"/>
      <c r="D255" s="59"/>
      <c r="E255" s="59"/>
      <c r="F255" s="59"/>
      <c r="G255" s="59"/>
      <c r="H255" s="79"/>
      <c r="I255" s="59"/>
      <c r="J255" s="59"/>
      <c r="K255" s="59"/>
      <c r="L255" s="59"/>
      <c r="M255" s="59"/>
      <c r="N255" s="59"/>
      <c r="O255" s="59"/>
      <c r="P255" s="59"/>
      <c r="Q255" s="59"/>
      <c r="R255" s="59"/>
      <c r="S255" s="59"/>
      <c r="T255" s="59"/>
      <c r="U255" s="59"/>
      <c r="V255" s="59"/>
      <c r="W255" s="59"/>
      <c r="X255" s="59"/>
      <c r="Y255" s="59"/>
      <c r="Z255" s="59"/>
      <c r="AA255" s="59"/>
    </row>
    <row r="256" spans="1:27" ht="16">
      <c r="A256" s="59"/>
      <c r="B256" s="59"/>
      <c r="C256" s="59"/>
      <c r="D256" s="59"/>
      <c r="E256" s="59"/>
      <c r="F256" s="59"/>
      <c r="G256" s="59"/>
      <c r="H256" s="79"/>
      <c r="I256" s="59"/>
      <c r="J256" s="59"/>
      <c r="K256" s="59"/>
      <c r="L256" s="59"/>
      <c r="M256" s="59"/>
      <c r="N256" s="59"/>
      <c r="O256" s="59"/>
      <c r="P256" s="59"/>
      <c r="Q256" s="59"/>
      <c r="R256" s="59"/>
      <c r="S256" s="59"/>
      <c r="T256" s="59"/>
      <c r="U256" s="59"/>
      <c r="V256" s="59"/>
      <c r="W256" s="59"/>
      <c r="X256" s="59"/>
      <c r="Y256" s="59"/>
      <c r="Z256" s="59"/>
      <c r="AA256" s="59"/>
    </row>
    <row r="257" spans="1:27" ht="16">
      <c r="A257" s="59"/>
      <c r="B257" s="59"/>
      <c r="C257" s="59"/>
      <c r="D257" s="59"/>
      <c r="E257" s="59"/>
      <c r="F257" s="59"/>
      <c r="G257" s="59"/>
      <c r="H257" s="79"/>
      <c r="I257" s="59"/>
      <c r="J257" s="59"/>
      <c r="K257" s="59"/>
      <c r="L257" s="59"/>
      <c r="M257" s="59"/>
      <c r="N257" s="59"/>
      <c r="O257" s="59"/>
      <c r="P257" s="59"/>
      <c r="Q257" s="59"/>
      <c r="R257" s="59"/>
      <c r="S257" s="59"/>
      <c r="T257" s="59"/>
      <c r="U257" s="59"/>
      <c r="V257" s="59"/>
      <c r="W257" s="59"/>
      <c r="X257" s="59"/>
      <c r="Y257" s="59"/>
      <c r="Z257" s="59"/>
      <c r="AA257" s="59"/>
    </row>
    <row r="258" spans="1:27" ht="16">
      <c r="A258" s="59"/>
      <c r="B258" s="59"/>
      <c r="C258" s="59"/>
      <c r="D258" s="59"/>
      <c r="E258" s="59"/>
      <c r="F258" s="59"/>
      <c r="G258" s="59"/>
      <c r="H258" s="79"/>
      <c r="I258" s="59"/>
      <c r="J258" s="59"/>
      <c r="K258" s="59"/>
      <c r="L258" s="59"/>
      <c r="M258" s="59"/>
      <c r="N258" s="59"/>
      <c r="O258" s="59"/>
      <c r="P258" s="59"/>
      <c r="Q258" s="59"/>
      <c r="R258" s="59"/>
      <c r="S258" s="59"/>
      <c r="T258" s="59"/>
      <c r="U258" s="59"/>
      <c r="V258" s="59"/>
      <c r="W258" s="59"/>
      <c r="X258" s="59"/>
      <c r="Y258" s="59"/>
      <c r="Z258" s="59"/>
      <c r="AA258" s="59"/>
    </row>
    <row r="259" spans="1:27" ht="16">
      <c r="A259" s="59"/>
      <c r="B259" s="59"/>
      <c r="C259" s="59"/>
      <c r="D259" s="59"/>
      <c r="E259" s="59"/>
      <c r="F259" s="59"/>
      <c r="G259" s="59"/>
      <c r="H259" s="79"/>
      <c r="I259" s="59"/>
      <c r="J259" s="59"/>
      <c r="K259" s="59"/>
      <c r="L259" s="59"/>
      <c r="M259" s="59"/>
      <c r="N259" s="59"/>
      <c r="O259" s="59"/>
      <c r="P259" s="59"/>
      <c r="Q259" s="59"/>
      <c r="R259" s="59"/>
      <c r="S259" s="59"/>
      <c r="T259" s="59"/>
      <c r="U259" s="59"/>
      <c r="V259" s="59"/>
      <c r="W259" s="59"/>
      <c r="X259" s="59"/>
      <c r="Y259" s="59"/>
      <c r="Z259" s="59"/>
      <c r="AA259" s="59"/>
    </row>
    <row r="260" spans="1:27" ht="16">
      <c r="A260" s="59"/>
      <c r="B260" s="59"/>
      <c r="C260" s="59"/>
      <c r="D260" s="59"/>
      <c r="E260" s="59"/>
      <c r="F260" s="59"/>
      <c r="G260" s="59"/>
      <c r="H260" s="79"/>
      <c r="I260" s="59"/>
      <c r="J260" s="59"/>
      <c r="K260" s="59"/>
      <c r="L260" s="59"/>
      <c r="M260" s="59"/>
      <c r="N260" s="59"/>
      <c r="O260" s="59"/>
      <c r="P260" s="59"/>
      <c r="Q260" s="59"/>
      <c r="R260" s="59"/>
      <c r="S260" s="59"/>
      <c r="T260" s="59"/>
      <c r="U260" s="59"/>
      <c r="V260" s="59"/>
      <c r="W260" s="59"/>
      <c r="X260" s="59"/>
      <c r="Y260" s="59"/>
      <c r="Z260" s="59"/>
      <c r="AA260" s="59"/>
    </row>
    <row r="261" spans="1:27" ht="16">
      <c r="A261" s="59"/>
      <c r="B261" s="59"/>
      <c r="C261" s="59"/>
      <c r="D261" s="59"/>
      <c r="E261" s="59"/>
      <c r="F261" s="59"/>
      <c r="G261" s="59"/>
      <c r="H261" s="79"/>
      <c r="I261" s="59"/>
      <c r="J261" s="59"/>
      <c r="K261" s="59"/>
      <c r="L261" s="59"/>
      <c r="M261" s="59"/>
      <c r="N261" s="59"/>
      <c r="O261" s="59"/>
      <c r="P261" s="59"/>
      <c r="Q261" s="59"/>
      <c r="R261" s="59"/>
      <c r="S261" s="59"/>
      <c r="T261" s="59"/>
      <c r="U261" s="59"/>
      <c r="V261" s="59"/>
      <c r="W261" s="59"/>
      <c r="X261" s="59"/>
      <c r="Y261" s="59"/>
      <c r="Z261" s="59"/>
      <c r="AA261" s="59"/>
    </row>
    <row r="262" spans="1:27" ht="16">
      <c r="A262" s="59"/>
      <c r="B262" s="59"/>
      <c r="C262" s="59"/>
      <c r="D262" s="59"/>
      <c r="E262" s="59"/>
      <c r="F262" s="59"/>
      <c r="G262" s="59"/>
      <c r="H262" s="79"/>
      <c r="I262" s="59"/>
      <c r="J262" s="59"/>
      <c r="K262" s="59"/>
      <c r="L262" s="59"/>
      <c r="M262" s="59"/>
      <c r="N262" s="59"/>
      <c r="O262" s="59"/>
      <c r="P262" s="59"/>
      <c r="Q262" s="59"/>
      <c r="R262" s="59"/>
      <c r="S262" s="59"/>
      <c r="T262" s="59"/>
      <c r="U262" s="59"/>
      <c r="V262" s="59"/>
      <c r="W262" s="59"/>
      <c r="X262" s="59"/>
      <c r="Y262" s="59"/>
      <c r="Z262" s="59"/>
      <c r="AA262" s="59"/>
    </row>
    <row r="263" spans="1:27" ht="16">
      <c r="A263" s="59"/>
      <c r="B263" s="59"/>
      <c r="C263" s="59"/>
      <c r="D263" s="59"/>
      <c r="E263" s="59"/>
      <c r="F263" s="59"/>
      <c r="G263" s="59"/>
      <c r="H263" s="79"/>
      <c r="I263" s="59"/>
      <c r="J263" s="59"/>
      <c r="K263" s="59"/>
      <c r="L263" s="59"/>
      <c r="M263" s="59"/>
      <c r="N263" s="59"/>
      <c r="O263" s="59"/>
      <c r="P263" s="59"/>
      <c r="Q263" s="59"/>
      <c r="R263" s="59"/>
      <c r="S263" s="59"/>
      <c r="T263" s="59"/>
      <c r="U263" s="59"/>
      <c r="V263" s="59"/>
      <c r="W263" s="59"/>
      <c r="X263" s="59"/>
      <c r="Y263" s="59"/>
      <c r="Z263" s="59"/>
      <c r="AA263" s="59"/>
    </row>
    <row r="264" spans="1:27" ht="16">
      <c r="A264" s="59"/>
      <c r="B264" s="59"/>
      <c r="C264" s="59"/>
      <c r="D264" s="59"/>
      <c r="E264" s="59"/>
      <c r="F264" s="59"/>
      <c r="G264" s="59"/>
      <c r="H264" s="79"/>
      <c r="I264" s="59"/>
      <c r="J264" s="59"/>
      <c r="K264" s="59"/>
      <c r="L264" s="59"/>
      <c r="M264" s="59"/>
      <c r="N264" s="59"/>
      <c r="O264" s="59"/>
      <c r="P264" s="59"/>
      <c r="Q264" s="59"/>
      <c r="R264" s="59"/>
      <c r="S264" s="59"/>
      <c r="T264" s="59"/>
      <c r="U264" s="59"/>
      <c r="V264" s="59"/>
      <c r="W264" s="59"/>
      <c r="X264" s="59"/>
      <c r="Y264" s="59"/>
      <c r="Z264" s="59"/>
      <c r="AA264" s="59"/>
    </row>
    <row r="265" spans="1:27" ht="16">
      <c r="A265" s="59"/>
      <c r="B265" s="59"/>
      <c r="C265" s="59"/>
      <c r="D265" s="59"/>
      <c r="E265" s="59"/>
      <c r="F265" s="59"/>
      <c r="G265" s="59"/>
      <c r="H265" s="79"/>
      <c r="I265" s="59"/>
      <c r="J265" s="59"/>
      <c r="K265" s="59"/>
      <c r="L265" s="59"/>
      <c r="M265" s="59"/>
      <c r="N265" s="59"/>
      <c r="O265" s="59"/>
      <c r="P265" s="59"/>
      <c r="Q265" s="59"/>
      <c r="R265" s="59"/>
      <c r="S265" s="59"/>
      <c r="T265" s="59"/>
      <c r="U265" s="59"/>
      <c r="V265" s="59"/>
      <c r="W265" s="59"/>
      <c r="X265" s="59"/>
      <c r="Y265" s="59"/>
      <c r="Z265" s="59"/>
      <c r="AA265" s="59"/>
    </row>
    <row r="266" spans="1:27" ht="16">
      <c r="A266" s="59"/>
      <c r="B266" s="59"/>
      <c r="C266" s="59"/>
      <c r="D266" s="59"/>
      <c r="E266" s="59"/>
      <c r="F266" s="59"/>
      <c r="G266" s="59"/>
      <c r="H266" s="79"/>
      <c r="I266" s="59"/>
      <c r="J266" s="59"/>
      <c r="K266" s="59"/>
      <c r="L266" s="59"/>
      <c r="M266" s="59"/>
      <c r="N266" s="59"/>
      <c r="O266" s="59"/>
      <c r="P266" s="59"/>
      <c r="Q266" s="59"/>
      <c r="R266" s="59"/>
      <c r="S266" s="59"/>
      <c r="T266" s="59"/>
      <c r="U266" s="59"/>
      <c r="V266" s="59"/>
      <c r="W266" s="59"/>
      <c r="X266" s="59"/>
      <c r="Y266" s="59"/>
      <c r="Z266" s="59"/>
      <c r="AA266" s="59"/>
    </row>
    <row r="267" spans="1:27" ht="16">
      <c r="A267" s="59"/>
      <c r="B267" s="59"/>
      <c r="C267" s="59"/>
      <c r="D267" s="59"/>
      <c r="E267" s="59"/>
      <c r="F267" s="59"/>
      <c r="G267" s="59"/>
      <c r="H267" s="79"/>
      <c r="I267" s="59"/>
      <c r="J267" s="59"/>
      <c r="K267" s="59"/>
      <c r="L267" s="59"/>
      <c r="M267" s="59"/>
      <c r="N267" s="59"/>
      <c r="O267" s="59"/>
      <c r="P267" s="59"/>
      <c r="Q267" s="59"/>
      <c r="R267" s="59"/>
      <c r="S267" s="59"/>
      <c r="T267" s="59"/>
      <c r="U267" s="59"/>
      <c r="V267" s="59"/>
      <c r="W267" s="59"/>
      <c r="X267" s="59"/>
      <c r="Y267" s="59"/>
      <c r="Z267" s="59"/>
      <c r="AA267" s="59"/>
    </row>
    <row r="268" spans="1:27" ht="16">
      <c r="A268" s="59"/>
      <c r="B268" s="59"/>
      <c r="C268" s="59"/>
      <c r="D268" s="59"/>
      <c r="E268" s="59"/>
      <c r="F268" s="59"/>
      <c r="G268" s="59"/>
      <c r="H268" s="79"/>
      <c r="I268" s="59"/>
      <c r="J268" s="59"/>
      <c r="K268" s="59"/>
      <c r="L268" s="59"/>
      <c r="M268" s="59"/>
      <c r="N268" s="59"/>
      <c r="O268" s="59"/>
      <c r="P268" s="59"/>
      <c r="Q268" s="59"/>
      <c r="R268" s="59"/>
      <c r="S268" s="59"/>
      <c r="T268" s="59"/>
      <c r="U268" s="59"/>
      <c r="V268" s="59"/>
      <c r="W268" s="59"/>
      <c r="X268" s="59"/>
      <c r="Y268" s="59"/>
      <c r="Z268" s="59"/>
      <c r="AA268" s="59"/>
    </row>
    <row r="269" spans="1:27" ht="16">
      <c r="A269" s="59"/>
      <c r="B269" s="59"/>
      <c r="C269" s="59"/>
      <c r="D269" s="59"/>
      <c r="E269" s="59"/>
      <c r="F269" s="59"/>
      <c r="G269" s="59"/>
      <c r="H269" s="79"/>
      <c r="I269" s="59"/>
      <c r="J269" s="59"/>
      <c r="K269" s="59"/>
      <c r="L269" s="59"/>
      <c r="M269" s="59"/>
      <c r="N269" s="59"/>
      <c r="O269" s="59"/>
      <c r="P269" s="59"/>
      <c r="Q269" s="59"/>
      <c r="R269" s="59"/>
      <c r="S269" s="59"/>
      <c r="T269" s="59"/>
      <c r="U269" s="59"/>
      <c r="V269" s="59"/>
      <c r="W269" s="59"/>
      <c r="X269" s="59"/>
      <c r="Y269" s="59"/>
      <c r="Z269" s="59"/>
      <c r="AA269" s="59"/>
    </row>
    <row r="270" spans="1:27" ht="16">
      <c r="A270" s="59"/>
      <c r="B270" s="59"/>
      <c r="C270" s="59"/>
      <c r="D270" s="59"/>
      <c r="E270" s="59"/>
      <c r="F270" s="59"/>
      <c r="G270" s="59"/>
      <c r="H270" s="79"/>
      <c r="I270" s="59"/>
      <c r="J270" s="59"/>
      <c r="K270" s="59"/>
      <c r="L270" s="59"/>
      <c r="M270" s="59"/>
      <c r="N270" s="59"/>
      <c r="O270" s="59"/>
      <c r="P270" s="59"/>
      <c r="Q270" s="59"/>
      <c r="R270" s="59"/>
      <c r="S270" s="59"/>
      <c r="T270" s="59"/>
      <c r="U270" s="59"/>
      <c r="V270" s="59"/>
      <c r="W270" s="59"/>
      <c r="X270" s="59"/>
      <c r="Y270" s="59"/>
      <c r="Z270" s="59"/>
      <c r="AA270" s="59"/>
    </row>
    <row r="271" spans="1:27" ht="16">
      <c r="A271" s="59"/>
      <c r="B271" s="59"/>
      <c r="C271" s="59"/>
      <c r="D271" s="59"/>
      <c r="E271" s="59"/>
      <c r="F271" s="59"/>
      <c r="G271" s="59"/>
      <c r="H271" s="79"/>
      <c r="I271" s="59"/>
      <c r="J271" s="59"/>
      <c r="K271" s="59"/>
      <c r="L271" s="59"/>
      <c r="M271" s="59"/>
      <c r="N271" s="59"/>
      <c r="O271" s="59"/>
      <c r="P271" s="59"/>
      <c r="Q271" s="59"/>
      <c r="R271" s="59"/>
      <c r="S271" s="59"/>
      <c r="T271" s="59"/>
      <c r="U271" s="59"/>
      <c r="V271" s="59"/>
      <c r="W271" s="59"/>
      <c r="X271" s="59"/>
      <c r="Y271" s="59"/>
      <c r="Z271" s="59"/>
      <c r="AA271" s="59"/>
    </row>
    <row r="272" spans="1:27" ht="16">
      <c r="A272" s="59"/>
      <c r="B272" s="59"/>
      <c r="C272" s="59"/>
      <c r="D272" s="59"/>
      <c r="E272" s="59"/>
      <c r="F272" s="59"/>
      <c r="G272" s="59"/>
      <c r="H272" s="79"/>
      <c r="I272" s="59"/>
      <c r="J272" s="59"/>
      <c r="K272" s="59"/>
      <c r="L272" s="59"/>
      <c r="M272" s="59"/>
      <c r="N272" s="59"/>
      <c r="O272" s="59"/>
      <c r="P272" s="59"/>
      <c r="Q272" s="59"/>
      <c r="R272" s="59"/>
      <c r="S272" s="59"/>
      <c r="T272" s="59"/>
      <c r="U272" s="59"/>
      <c r="V272" s="59"/>
      <c r="W272" s="59"/>
      <c r="X272" s="59"/>
      <c r="Y272" s="59"/>
      <c r="Z272" s="59"/>
      <c r="AA272" s="59"/>
    </row>
    <row r="273" spans="1:27" ht="16">
      <c r="A273" s="59"/>
      <c r="B273" s="59"/>
      <c r="C273" s="59"/>
      <c r="D273" s="59"/>
      <c r="E273" s="59"/>
      <c r="F273" s="59"/>
      <c r="G273" s="59"/>
      <c r="H273" s="79"/>
      <c r="I273" s="59"/>
      <c r="J273" s="59"/>
      <c r="K273" s="59"/>
      <c r="L273" s="59"/>
      <c r="M273" s="59"/>
      <c r="N273" s="59"/>
      <c r="O273" s="59"/>
      <c r="P273" s="59"/>
      <c r="Q273" s="59"/>
      <c r="R273" s="59"/>
      <c r="S273" s="59"/>
      <c r="T273" s="59"/>
      <c r="U273" s="59"/>
      <c r="V273" s="59"/>
      <c r="W273" s="59"/>
      <c r="X273" s="59"/>
      <c r="Y273" s="59"/>
      <c r="Z273" s="59"/>
      <c r="AA273" s="59"/>
    </row>
    <row r="274" spans="1:27" ht="16">
      <c r="A274" s="59"/>
      <c r="B274" s="59"/>
      <c r="C274" s="59"/>
      <c r="D274" s="59"/>
      <c r="E274" s="59"/>
      <c r="F274" s="59"/>
      <c r="G274" s="59"/>
      <c r="H274" s="79"/>
      <c r="I274" s="59"/>
      <c r="J274" s="59"/>
      <c r="K274" s="59"/>
      <c r="L274" s="59"/>
      <c r="M274" s="59"/>
      <c r="N274" s="59"/>
      <c r="O274" s="59"/>
      <c r="P274" s="59"/>
      <c r="Q274" s="59"/>
      <c r="R274" s="59"/>
      <c r="S274" s="59"/>
      <c r="T274" s="59"/>
      <c r="U274" s="59"/>
      <c r="V274" s="59"/>
      <c r="W274" s="59"/>
      <c r="X274" s="59"/>
      <c r="Y274" s="59"/>
      <c r="Z274" s="59"/>
      <c r="AA274" s="59"/>
    </row>
    <row r="275" spans="1:27" ht="16">
      <c r="A275" s="59"/>
      <c r="B275" s="59"/>
      <c r="C275" s="59"/>
      <c r="D275" s="59"/>
      <c r="E275" s="59"/>
      <c r="F275" s="59"/>
      <c r="G275" s="59"/>
      <c r="H275" s="79"/>
      <c r="I275" s="59"/>
      <c r="J275" s="59"/>
      <c r="K275" s="59"/>
      <c r="L275" s="59"/>
      <c r="M275" s="59"/>
      <c r="N275" s="59"/>
      <c r="O275" s="59"/>
      <c r="P275" s="59"/>
      <c r="Q275" s="59"/>
      <c r="R275" s="59"/>
      <c r="S275" s="59"/>
      <c r="T275" s="59"/>
      <c r="U275" s="59"/>
      <c r="V275" s="59"/>
      <c r="W275" s="59"/>
      <c r="X275" s="59"/>
      <c r="Y275" s="59"/>
      <c r="Z275" s="59"/>
      <c r="AA275" s="59"/>
    </row>
    <row r="276" spans="1:27" ht="16">
      <c r="A276" s="59"/>
      <c r="B276" s="59"/>
      <c r="C276" s="59"/>
      <c r="D276" s="59"/>
      <c r="E276" s="59"/>
      <c r="F276" s="59"/>
      <c r="G276" s="59"/>
      <c r="H276" s="79"/>
      <c r="I276" s="59"/>
      <c r="J276" s="59"/>
      <c r="K276" s="59"/>
      <c r="L276" s="59"/>
      <c r="M276" s="59"/>
      <c r="N276" s="59"/>
      <c r="O276" s="59"/>
      <c r="P276" s="59"/>
      <c r="Q276" s="59"/>
      <c r="R276" s="59"/>
      <c r="S276" s="59"/>
      <c r="T276" s="59"/>
      <c r="U276" s="59"/>
      <c r="V276" s="59"/>
      <c r="W276" s="59"/>
      <c r="X276" s="59"/>
      <c r="Y276" s="59"/>
      <c r="Z276" s="59"/>
      <c r="AA276" s="59"/>
    </row>
    <row r="277" spans="1:27" ht="16">
      <c r="A277" s="59"/>
      <c r="B277" s="59"/>
      <c r="C277" s="59"/>
      <c r="D277" s="59"/>
      <c r="E277" s="59"/>
      <c r="F277" s="59"/>
      <c r="G277" s="59"/>
      <c r="H277" s="79"/>
      <c r="I277" s="59"/>
      <c r="J277" s="59"/>
      <c r="K277" s="59"/>
      <c r="L277" s="59"/>
      <c r="M277" s="59"/>
      <c r="N277" s="59"/>
      <c r="O277" s="59"/>
      <c r="P277" s="59"/>
      <c r="Q277" s="59"/>
      <c r="R277" s="59"/>
      <c r="S277" s="59"/>
      <c r="T277" s="59"/>
      <c r="U277" s="59"/>
      <c r="V277" s="59"/>
      <c r="W277" s="59"/>
      <c r="X277" s="59"/>
      <c r="Y277" s="59"/>
      <c r="Z277" s="59"/>
      <c r="AA277" s="59"/>
    </row>
    <row r="278" spans="1:27" ht="16">
      <c r="A278" s="59"/>
      <c r="B278" s="59"/>
      <c r="C278" s="59"/>
      <c r="D278" s="59"/>
      <c r="E278" s="59"/>
      <c r="F278" s="59"/>
      <c r="G278" s="59"/>
      <c r="H278" s="79"/>
      <c r="I278" s="59"/>
      <c r="J278" s="59"/>
      <c r="K278" s="59"/>
      <c r="L278" s="59"/>
      <c r="M278" s="59"/>
      <c r="N278" s="59"/>
      <c r="O278" s="59"/>
      <c r="P278" s="59"/>
      <c r="Q278" s="59"/>
      <c r="R278" s="59"/>
      <c r="S278" s="59"/>
      <c r="T278" s="59"/>
      <c r="U278" s="59"/>
      <c r="V278" s="59"/>
      <c r="W278" s="59"/>
      <c r="X278" s="59"/>
      <c r="Y278" s="59"/>
      <c r="Z278" s="59"/>
      <c r="AA278" s="59"/>
    </row>
    <row r="279" spans="1:27" ht="16">
      <c r="A279" s="59"/>
      <c r="B279" s="59"/>
      <c r="C279" s="59"/>
      <c r="D279" s="59"/>
      <c r="E279" s="59"/>
      <c r="F279" s="59"/>
      <c r="G279" s="59"/>
      <c r="H279" s="79"/>
      <c r="I279" s="59"/>
      <c r="J279" s="59"/>
      <c r="K279" s="59"/>
      <c r="L279" s="59"/>
      <c r="M279" s="59"/>
      <c r="N279" s="59"/>
      <c r="O279" s="59"/>
      <c r="P279" s="59"/>
      <c r="Q279" s="59"/>
      <c r="R279" s="59"/>
      <c r="S279" s="59"/>
      <c r="T279" s="59"/>
      <c r="U279" s="59"/>
      <c r="V279" s="59"/>
      <c r="W279" s="59"/>
      <c r="X279" s="59"/>
      <c r="Y279" s="59"/>
      <c r="Z279" s="59"/>
      <c r="AA279" s="59"/>
    </row>
    <row r="280" spans="1:27" ht="16">
      <c r="A280" s="59"/>
      <c r="B280" s="59"/>
      <c r="C280" s="59"/>
      <c r="D280" s="59"/>
      <c r="E280" s="59"/>
      <c r="F280" s="59"/>
      <c r="G280" s="59"/>
      <c r="H280" s="79"/>
      <c r="I280" s="59"/>
      <c r="J280" s="59"/>
      <c r="K280" s="59"/>
      <c r="L280" s="59"/>
      <c r="M280" s="59"/>
      <c r="N280" s="59"/>
      <c r="O280" s="59"/>
      <c r="P280" s="59"/>
      <c r="Q280" s="59"/>
      <c r="R280" s="59"/>
      <c r="S280" s="59"/>
      <c r="T280" s="59"/>
      <c r="U280" s="59"/>
      <c r="V280" s="59"/>
      <c r="W280" s="59"/>
      <c r="X280" s="59"/>
      <c r="Y280" s="59"/>
      <c r="Z280" s="59"/>
      <c r="AA280" s="59"/>
    </row>
    <row r="281" spans="1:27" ht="16">
      <c r="A281" s="59"/>
      <c r="B281" s="59"/>
      <c r="C281" s="59"/>
      <c r="D281" s="59"/>
      <c r="E281" s="59"/>
      <c r="F281" s="59"/>
      <c r="G281" s="59"/>
      <c r="H281" s="79"/>
      <c r="I281" s="59"/>
      <c r="J281" s="59"/>
      <c r="K281" s="59"/>
      <c r="L281" s="59"/>
      <c r="M281" s="59"/>
      <c r="N281" s="59"/>
      <c r="O281" s="59"/>
      <c r="P281" s="59"/>
      <c r="Q281" s="59"/>
      <c r="R281" s="59"/>
      <c r="S281" s="59"/>
      <c r="T281" s="59"/>
      <c r="U281" s="59"/>
      <c r="V281" s="59"/>
      <c r="W281" s="59"/>
      <c r="X281" s="59"/>
      <c r="Y281" s="59"/>
      <c r="Z281" s="59"/>
      <c r="AA281" s="59"/>
    </row>
    <row r="282" spans="1:27" ht="16">
      <c r="A282" s="59"/>
      <c r="B282" s="59"/>
      <c r="C282" s="59"/>
      <c r="D282" s="59"/>
      <c r="E282" s="59"/>
      <c r="F282" s="59"/>
      <c r="G282" s="59"/>
      <c r="H282" s="79"/>
      <c r="I282" s="59"/>
      <c r="J282" s="59"/>
      <c r="K282" s="59"/>
      <c r="L282" s="59"/>
      <c r="M282" s="59"/>
      <c r="N282" s="59"/>
      <c r="O282" s="59"/>
      <c r="P282" s="59"/>
      <c r="Q282" s="59"/>
      <c r="R282" s="59"/>
      <c r="S282" s="59"/>
      <c r="T282" s="59"/>
      <c r="U282" s="59"/>
      <c r="V282" s="59"/>
      <c r="W282" s="59"/>
      <c r="X282" s="59"/>
      <c r="Y282" s="59"/>
      <c r="Z282" s="59"/>
      <c r="AA282" s="59"/>
    </row>
    <row r="283" spans="1:27" ht="16">
      <c r="A283" s="59"/>
      <c r="B283" s="59"/>
      <c r="C283" s="59"/>
      <c r="D283" s="59"/>
      <c r="E283" s="59"/>
      <c r="F283" s="59"/>
      <c r="G283" s="59"/>
      <c r="H283" s="79"/>
      <c r="I283" s="59"/>
      <c r="J283" s="59"/>
      <c r="K283" s="59"/>
      <c r="L283" s="59"/>
      <c r="M283" s="59"/>
      <c r="N283" s="59"/>
      <c r="O283" s="59"/>
      <c r="P283" s="59"/>
      <c r="Q283" s="59"/>
      <c r="R283" s="59"/>
      <c r="S283" s="59"/>
      <c r="T283" s="59"/>
      <c r="U283" s="59"/>
      <c r="V283" s="59"/>
      <c r="W283" s="59"/>
      <c r="X283" s="59"/>
      <c r="Y283" s="59"/>
      <c r="Z283" s="59"/>
      <c r="AA283" s="59"/>
    </row>
    <row r="284" spans="1:27" ht="16">
      <c r="A284" s="59"/>
      <c r="B284" s="59"/>
      <c r="C284" s="59"/>
      <c r="D284" s="59"/>
      <c r="E284" s="59"/>
      <c r="F284" s="59"/>
      <c r="G284" s="59"/>
      <c r="H284" s="79"/>
      <c r="I284" s="59"/>
      <c r="J284" s="59"/>
      <c r="K284" s="59"/>
      <c r="L284" s="59"/>
      <c r="M284" s="59"/>
      <c r="N284" s="59"/>
      <c r="O284" s="59"/>
      <c r="P284" s="59"/>
      <c r="Q284" s="59"/>
      <c r="R284" s="59"/>
      <c r="S284" s="59"/>
      <c r="T284" s="59"/>
      <c r="U284" s="59"/>
      <c r="V284" s="59"/>
      <c r="W284" s="59"/>
      <c r="X284" s="59"/>
      <c r="Y284" s="59"/>
      <c r="Z284" s="59"/>
      <c r="AA284" s="59"/>
    </row>
    <row r="285" spans="1:27" ht="16">
      <c r="A285" s="59"/>
      <c r="B285" s="59"/>
      <c r="C285" s="59"/>
      <c r="D285" s="59"/>
      <c r="E285" s="59"/>
      <c r="F285" s="59"/>
      <c r="G285" s="59"/>
      <c r="H285" s="79"/>
      <c r="I285" s="59"/>
      <c r="J285" s="59"/>
      <c r="K285" s="59"/>
      <c r="L285" s="59"/>
      <c r="M285" s="59"/>
      <c r="N285" s="59"/>
      <c r="O285" s="59"/>
      <c r="P285" s="59"/>
      <c r="Q285" s="59"/>
      <c r="R285" s="59"/>
      <c r="S285" s="59"/>
      <c r="T285" s="59"/>
      <c r="U285" s="59"/>
      <c r="V285" s="59"/>
      <c r="W285" s="59"/>
      <c r="X285" s="59"/>
      <c r="Y285" s="59"/>
      <c r="Z285" s="59"/>
      <c r="AA285" s="59"/>
    </row>
    <row r="286" spans="1:27" ht="16">
      <c r="A286" s="59"/>
      <c r="B286" s="59"/>
      <c r="C286" s="59"/>
      <c r="D286" s="59"/>
      <c r="E286" s="59"/>
      <c r="F286" s="59"/>
      <c r="G286" s="59"/>
      <c r="H286" s="79"/>
      <c r="I286" s="59"/>
      <c r="J286" s="59"/>
      <c r="K286" s="59"/>
      <c r="L286" s="59"/>
      <c r="M286" s="59"/>
      <c r="N286" s="59"/>
      <c r="O286" s="59"/>
      <c r="P286" s="59"/>
      <c r="Q286" s="59"/>
      <c r="R286" s="59"/>
      <c r="S286" s="59"/>
      <c r="T286" s="59"/>
      <c r="U286" s="59"/>
      <c r="V286" s="59"/>
      <c r="W286" s="59"/>
      <c r="X286" s="59"/>
      <c r="Y286" s="59"/>
      <c r="Z286" s="59"/>
      <c r="AA286" s="59"/>
    </row>
    <row r="287" spans="1:27" ht="16">
      <c r="A287" s="59"/>
      <c r="B287" s="59"/>
      <c r="C287" s="59"/>
      <c r="D287" s="59"/>
      <c r="E287" s="59"/>
      <c r="F287" s="59"/>
      <c r="G287" s="59"/>
      <c r="H287" s="79"/>
      <c r="I287" s="59"/>
      <c r="J287" s="59"/>
      <c r="K287" s="59"/>
      <c r="L287" s="59"/>
      <c r="M287" s="59"/>
      <c r="N287" s="59"/>
      <c r="O287" s="59"/>
      <c r="P287" s="59"/>
      <c r="Q287" s="59"/>
      <c r="R287" s="59"/>
      <c r="S287" s="59"/>
      <c r="T287" s="59"/>
      <c r="U287" s="59"/>
      <c r="V287" s="59"/>
      <c r="W287" s="59"/>
      <c r="X287" s="59"/>
      <c r="Y287" s="59"/>
      <c r="Z287" s="59"/>
      <c r="AA287" s="59"/>
    </row>
    <row r="288" spans="1:27" ht="16">
      <c r="A288" s="59"/>
      <c r="B288" s="59"/>
      <c r="C288" s="59"/>
      <c r="D288" s="59"/>
      <c r="E288" s="59"/>
      <c r="F288" s="59"/>
      <c r="G288" s="59"/>
      <c r="H288" s="79"/>
      <c r="I288" s="59"/>
      <c r="J288" s="59"/>
      <c r="K288" s="59"/>
      <c r="L288" s="59"/>
      <c r="M288" s="59"/>
      <c r="N288" s="59"/>
      <c r="O288" s="59"/>
      <c r="P288" s="59"/>
      <c r="Q288" s="59"/>
      <c r="R288" s="59"/>
      <c r="S288" s="59"/>
      <c r="T288" s="59"/>
      <c r="U288" s="59"/>
      <c r="V288" s="59"/>
      <c r="W288" s="59"/>
      <c r="X288" s="59"/>
      <c r="Y288" s="59"/>
      <c r="Z288" s="59"/>
      <c r="AA288" s="59"/>
    </row>
    <row r="289" spans="1:27" ht="16">
      <c r="A289" s="59"/>
      <c r="B289" s="59"/>
      <c r="C289" s="59"/>
      <c r="D289" s="59"/>
      <c r="E289" s="59"/>
      <c r="F289" s="59"/>
      <c r="G289" s="59"/>
      <c r="H289" s="79"/>
      <c r="I289" s="59"/>
      <c r="J289" s="59"/>
      <c r="K289" s="59"/>
      <c r="L289" s="59"/>
      <c r="M289" s="59"/>
      <c r="N289" s="59"/>
      <c r="O289" s="59"/>
      <c r="P289" s="59"/>
      <c r="Q289" s="59"/>
      <c r="R289" s="59"/>
      <c r="S289" s="59"/>
      <c r="T289" s="59"/>
      <c r="U289" s="59"/>
      <c r="V289" s="59"/>
      <c r="W289" s="59"/>
      <c r="X289" s="59"/>
      <c r="Y289" s="59"/>
      <c r="Z289" s="59"/>
      <c r="AA289" s="59"/>
    </row>
    <row r="290" spans="1:27" ht="16">
      <c r="A290" s="59"/>
      <c r="B290" s="59"/>
      <c r="C290" s="59"/>
      <c r="D290" s="59"/>
      <c r="E290" s="59"/>
      <c r="F290" s="59"/>
      <c r="G290" s="59"/>
      <c r="H290" s="79"/>
      <c r="I290" s="59"/>
      <c r="J290" s="59"/>
      <c r="K290" s="59"/>
      <c r="L290" s="59"/>
      <c r="M290" s="59"/>
      <c r="N290" s="59"/>
      <c r="O290" s="59"/>
      <c r="P290" s="59"/>
      <c r="Q290" s="59"/>
      <c r="R290" s="59"/>
      <c r="S290" s="59"/>
      <c r="T290" s="59"/>
      <c r="U290" s="59"/>
      <c r="V290" s="59"/>
      <c r="W290" s="59"/>
      <c r="X290" s="59"/>
      <c r="Y290" s="59"/>
      <c r="Z290" s="59"/>
      <c r="AA290" s="59"/>
    </row>
    <row r="291" spans="1:27" ht="16">
      <c r="A291" s="59"/>
      <c r="B291" s="59"/>
      <c r="C291" s="59"/>
      <c r="D291" s="59"/>
      <c r="E291" s="59"/>
      <c r="F291" s="59"/>
      <c r="G291" s="59"/>
      <c r="H291" s="79"/>
      <c r="I291" s="59"/>
      <c r="J291" s="59"/>
      <c r="K291" s="59"/>
      <c r="L291" s="59"/>
      <c r="M291" s="59"/>
      <c r="N291" s="59"/>
      <c r="O291" s="59"/>
      <c r="P291" s="59"/>
      <c r="Q291" s="59"/>
      <c r="R291" s="59"/>
      <c r="S291" s="59"/>
      <c r="T291" s="59"/>
      <c r="U291" s="59"/>
      <c r="V291" s="59"/>
      <c r="W291" s="59"/>
      <c r="X291" s="59"/>
      <c r="Y291" s="59"/>
      <c r="Z291" s="59"/>
      <c r="AA291" s="59"/>
    </row>
    <row r="292" spans="1:27" ht="16">
      <c r="A292" s="59"/>
      <c r="B292" s="59"/>
      <c r="C292" s="59"/>
      <c r="D292" s="59"/>
      <c r="E292" s="59"/>
      <c r="F292" s="59"/>
      <c r="G292" s="59"/>
      <c r="H292" s="79"/>
      <c r="I292" s="59"/>
      <c r="J292" s="59"/>
      <c r="K292" s="59"/>
      <c r="L292" s="59"/>
      <c r="M292" s="59"/>
      <c r="N292" s="59"/>
      <c r="O292" s="59"/>
      <c r="P292" s="59"/>
      <c r="Q292" s="59"/>
      <c r="R292" s="59"/>
      <c r="S292" s="59"/>
      <c r="T292" s="59"/>
      <c r="U292" s="59"/>
      <c r="V292" s="59"/>
      <c r="W292" s="59"/>
      <c r="X292" s="59"/>
      <c r="Y292" s="59"/>
      <c r="Z292" s="59"/>
      <c r="AA292" s="59"/>
    </row>
    <row r="293" spans="1:27" ht="16">
      <c r="A293" s="59"/>
      <c r="B293" s="59"/>
      <c r="C293" s="59"/>
      <c r="D293" s="59"/>
      <c r="E293" s="59"/>
      <c r="F293" s="59"/>
      <c r="G293" s="59"/>
      <c r="H293" s="79"/>
      <c r="I293" s="59"/>
      <c r="J293" s="59"/>
      <c r="K293" s="59"/>
      <c r="L293" s="59"/>
      <c r="M293" s="59"/>
      <c r="N293" s="59"/>
      <c r="O293" s="59"/>
      <c r="P293" s="59"/>
      <c r="Q293" s="59"/>
      <c r="R293" s="59"/>
      <c r="S293" s="59"/>
      <c r="T293" s="59"/>
      <c r="U293" s="59"/>
      <c r="V293" s="59"/>
      <c r="W293" s="59"/>
      <c r="X293" s="59"/>
      <c r="Y293" s="59"/>
      <c r="Z293" s="59"/>
      <c r="AA293" s="59"/>
    </row>
    <row r="294" spans="1:27" ht="16">
      <c r="A294" s="59"/>
      <c r="B294" s="59"/>
      <c r="C294" s="59"/>
      <c r="D294" s="59"/>
      <c r="E294" s="59"/>
      <c r="F294" s="59"/>
      <c r="G294" s="59"/>
      <c r="H294" s="79"/>
      <c r="I294" s="59"/>
      <c r="J294" s="59"/>
      <c r="K294" s="59"/>
      <c r="L294" s="59"/>
      <c r="M294" s="59"/>
      <c r="N294" s="59"/>
      <c r="O294" s="59"/>
      <c r="P294" s="59"/>
      <c r="Q294" s="59"/>
      <c r="R294" s="59"/>
      <c r="S294" s="59"/>
      <c r="T294" s="59"/>
      <c r="U294" s="59"/>
      <c r="V294" s="59"/>
      <c r="W294" s="59"/>
      <c r="X294" s="59"/>
      <c r="Y294" s="59"/>
      <c r="Z294" s="59"/>
      <c r="AA294" s="59"/>
    </row>
    <row r="295" spans="1:27" ht="16">
      <c r="A295" s="59"/>
      <c r="B295" s="59"/>
      <c r="C295" s="59"/>
      <c r="D295" s="59"/>
      <c r="E295" s="59"/>
      <c r="F295" s="59"/>
      <c r="G295" s="59"/>
      <c r="H295" s="79"/>
      <c r="I295" s="59"/>
      <c r="J295" s="59"/>
      <c r="K295" s="59"/>
      <c r="L295" s="59"/>
      <c r="M295" s="59"/>
      <c r="N295" s="59"/>
      <c r="O295" s="59"/>
      <c r="P295" s="59"/>
      <c r="Q295" s="59"/>
      <c r="R295" s="59"/>
      <c r="S295" s="59"/>
      <c r="T295" s="59"/>
      <c r="U295" s="59"/>
      <c r="V295" s="59"/>
      <c r="W295" s="59"/>
      <c r="X295" s="59"/>
      <c r="Y295" s="59"/>
      <c r="Z295" s="59"/>
      <c r="AA295" s="59"/>
    </row>
    <row r="296" spans="1:27" ht="16">
      <c r="A296" s="59"/>
      <c r="B296" s="59"/>
      <c r="C296" s="59"/>
      <c r="D296" s="59"/>
      <c r="E296" s="59"/>
      <c r="F296" s="59"/>
      <c r="G296" s="59"/>
      <c r="H296" s="79"/>
      <c r="I296" s="59"/>
      <c r="J296" s="59"/>
      <c r="K296" s="59"/>
      <c r="L296" s="59"/>
      <c r="M296" s="59"/>
      <c r="N296" s="59"/>
      <c r="O296" s="59"/>
      <c r="P296" s="59"/>
      <c r="Q296" s="59"/>
      <c r="R296" s="59"/>
      <c r="S296" s="59"/>
      <c r="T296" s="59"/>
      <c r="U296" s="59"/>
      <c r="V296" s="59"/>
      <c r="W296" s="59"/>
      <c r="X296" s="59"/>
      <c r="Y296" s="59"/>
      <c r="Z296" s="59"/>
      <c r="AA296" s="59"/>
    </row>
    <row r="297" spans="1:27" ht="16">
      <c r="A297" s="59"/>
      <c r="B297" s="59"/>
      <c r="C297" s="59"/>
      <c r="D297" s="59"/>
      <c r="E297" s="59"/>
      <c r="F297" s="59"/>
      <c r="G297" s="59"/>
      <c r="H297" s="79"/>
      <c r="I297" s="59"/>
      <c r="J297" s="59"/>
      <c r="K297" s="59"/>
      <c r="L297" s="59"/>
      <c r="M297" s="59"/>
      <c r="N297" s="59"/>
      <c r="O297" s="59"/>
      <c r="P297" s="59"/>
      <c r="Q297" s="59"/>
      <c r="R297" s="59"/>
      <c r="S297" s="59"/>
      <c r="T297" s="59"/>
      <c r="U297" s="59"/>
      <c r="V297" s="59"/>
      <c r="W297" s="59"/>
      <c r="X297" s="59"/>
      <c r="Y297" s="59"/>
      <c r="Z297" s="59"/>
      <c r="AA297" s="59"/>
    </row>
    <row r="298" spans="1:27" ht="16">
      <c r="A298" s="59"/>
      <c r="B298" s="59"/>
      <c r="C298" s="59"/>
      <c r="D298" s="59"/>
      <c r="E298" s="59"/>
      <c r="F298" s="59"/>
      <c r="G298" s="59"/>
      <c r="H298" s="79"/>
      <c r="I298" s="59"/>
      <c r="J298" s="59"/>
      <c r="K298" s="59"/>
      <c r="L298" s="59"/>
      <c r="M298" s="59"/>
      <c r="N298" s="59"/>
      <c r="O298" s="59"/>
      <c r="P298" s="59"/>
      <c r="Q298" s="59"/>
      <c r="R298" s="59"/>
      <c r="S298" s="59"/>
      <c r="T298" s="59"/>
      <c r="U298" s="59"/>
      <c r="V298" s="59"/>
      <c r="W298" s="59"/>
      <c r="X298" s="59"/>
      <c r="Y298" s="59"/>
      <c r="Z298" s="59"/>
      <c r="AA298" s="59"/>
    </row>
    <row r="299" spans="1:27" ht="16">
      <c r="A299" s="59"/>
      <c r="B299" s="59"/>
      <c r="C299" s="59"/>
      <c r="D299" s="59"/>
      <c r="E299" s="59"/>
      <c r="F299" s="59"/>
      <c r="G299" s="59"/>
      <c r="H299" s="79"/>
      <c r="I299" s="59"/>
      <c r="J299" s="59"/>
      <c r="K299" s="59"/>
      <c r="L299" s="59"/>
      <c r="M299" s="59"/>
      <c r="N299" s="59"/>
      <c r="O299" s="59"/>
      <c r="P299" s="59"/>
      <c r="Q299" s="59"/>
      <c r="R299" s="59"/>
      <c r="S299" s="59"/>
      <c r="T299" s="59"/>
      <c r="U299" s="59"/>
      <c r="V299" s="59"/>
      <c r="W299" s="59"/>
      <c r="X299" s="59"/>
      <c r="Y299" s="59"/>
      <c r="Z299" s="59"/>
      <c r="AA299" s="59"/>
    </row>
    <row r="300" spans="1:27" ht="16">
      <c r="A300" s="59"/>
      <c r="B300" s="59"/>
      <c r="C300" s="59"/>
      <c r="D300" s="59"/>
      <c r="E300" s="59"/>
      <c r="F300" s="59"/>
      <c r="G300" s="59"/>
      <c r="H300" s="79"/>
      <c r="I300" s="59"/>
      <c r="J300" s="59"/>
      <c r="K300" s="59"/>
      <c r="L300" s="59"/>
      <c r="M300" s="59"/>
      <c r="N300" s="59"/>
      <c r="O300" s="59"/>
      <c r="P300" s="59"/>
      <c r="Q300" s="59"/>
      <c r="R300" s="59"/>
      <c r="S300" s="59"/>
      <c r="T300" s="59"/>
      <c r="U300" s="59"/>
      <c r="V300" s="59"/>
      <c r="W300" s="59"/>
      <c r="X300" s="59"/>
      <c r="Y300" s="59"/>
      <c r="Z300" s="59"/>
      <c r="AA300" s="59"/>
    </row>
    <row r="301" spans="1:27" ht="16">
      <c r="A301" s="59"/>
      <c r="B301" s="59"/>
      <c r="C301" s="59"/>
      <c r="D301" s="59"/>
      <c r="E301" s="59"/>
      <c r="F301" s="59"/>
      <c r="G301" s="59"/>
      <c r="H301" s="79"/>
      <c r="I301" s="59"/>
      <c r="J301" s="59"/>
      <c r="K301" s="59"/>
      <c r="L301" s="59"/>
      <c r="M301" s="59"/>
      <c r="N301" s="59"/>
      <c r="O301" s="59"/>
      <c r="P301" s="59"/>
      <c r="Q301" s="59"/>
      <c r="R301" s="59"/>
      <c r="S301" s="59"/>
      <c r="T301" s="59"/>
      <c r="U301" s="59"/>
      <c r="V301" s="59"/>
      <c r="W301" s="59"/>
      <c r="X301" s="59"/>
      <c r="Y301" s="59"/>
      <c r="Z301" s="59"/>
      <c r="AA301" s="59"/>
    </row>
    <row r="302" spans="1:27" ht="16">
      <c r="A302" s="59"/>
      <c r="B302" s="59"/>
      <c r="C302" s="59"/>
      <c r="D302" s="59"/>
      <c r="E302" s="59"/>
      <c r="F302" s="59"/>
      <c r="G302" s="59"/>
      <c r="H302" s="79"/>
      <c r="I302" s="59"/>
      <c r="J302" s="59"/>
      <c r="K302" s="59"/>
      <c r="L302" s="59"/>
      <c r="M302" s="59"/>
      <c r="N302" s="59"/>
      <c r="O302" s="59"/>
      <c r="P302" s="59"/>
      <c r="Q302" s="59"/>
      <c r="R302" s="59"/>
      <c r="S302" s="59"/>
      <c r="T302" s="59"/>
      <c r="U302" s="59"/>
      <c r="V302" s="59"/>
      <c r="W302" s="59"/>
      <c r="X302" s="59"/>
      <c r="Y302" s="59"/>
      <c r="Z302" s="59"/>
      <c r="AA302" s="59"/>
    </row>
    <row r="303" spans="1:27" ht="16">
      <c r="A303" s="59"/>
      <c r="B303" s="59"/>
      <c r="C303" s="59"/>
      <c r="D303" s="59"/>
      <c r="E303" s="59"/>
      <c r="F303" s="59"/>
      <c r="G303" s="59"/>
      <c r="H303" s="79"/>
      <c r="I303" s="59"/>
      <c r="J303" s="59"/>
      <c r="K303" s="59"/>
      <c r="L303" s="59"/>
      <c r="M303" s="59"/>
      <c r="N303" s="59"/>
      <c r="O303" s="59"/>
      <c r="P303" s="59"/>
      <c r="Q303" s="59"/>
      <c r="R303" s="59"/>
      <c r="S303" s="59"/>
      <c r="T303" s="59"/>
      <c r="U303" s="59"/>
      <c r="V303" s="59"/>
      <c r="W303" s="59"/>
      <c r="X303" s="59"/>
      <c r="Y303" s="59"/>
      <c r="Z303" s="59"/>
      <c r="AA303" s="59"/>
    </row>
    <row r="304" spans="1:27" ht="16">
      <c r="A304" s="59"/>
      <c r="B304" s="59"/>
      <c r="C304" s="59"/>
      <c r="D304" s="59"/>
      <c r="E304" s="59"/>
      <c r="F304" s="59"/>
      <c r="G304" s="59"/>
      <c r="H304" s="79"/>
      <c r="I304" s="59"/>
      <c r="J304" s="59"/>
      <c r="K304" s="59"/>
      <c r="L304" s="59"/>
      <c r="M304" s="59"/>
      <c r="N304" s="59"/>
      <c r="O304" s="59"/>
      <c r="P304" s="59"/>
      <c r="Q304" s="59"/>
      <c r="R304" s="59"/>
      <c r="S304" s="59"/>
      <c r="T304" s="59"/>
      <c r="U304" s="59"/>
      <c r="V304" s="59"/>
      <c r="W304" s="59"/>
      <c r="X304" s="59"/>
      <c r="Y304" s="59"/>
      <c r="Z304" s="59"/>
      <c r="AA304" s="59"/>
    </row>
    <row r="305" spans="1:27" ht="16">
      <c r="A305" s="59"/>
      <c r="B305" s="59"/>
      <c r="C305" s="59"/>
      <c r="D305" s="59"/>
      <c r="E305" s="59"/>
      <c r="F305" s="59"/>
      <c r="G305" s="59"/>
      <c r="H305" s="79"/>
      <c r="I305" s="59"/>
      <c r="J305" s="59"/>
      <c r="K305" s="59"/>
      <c r="L305" s="59"/>
      <c r="M305" s="59"/>
      <c r="N305" s="59"/>
      <c r="O305" s="59"/>
      <c r="P305" s="59"/>
      <c r="Q305" s="59"/>
      <c r="R305" s="59"/>
      <c r="S305" s="59"/>
      <c r="T305" s="59"/>
      <c r="U305" s="59"/>
      <c r="V305" s="59"/>
      <c r="W305" s="59"/>
      <c r="X305" s="59"/>
      <c r="Y305" s="59"/>
      <c r="Z305" s="59"/>
      <c r="AA305" s="59"/>
    </row>
    <row r="306" spans="1:27" ht="16">
      <c r="A306" s="59"/>
      <c r="B306" s="59"/>
      <c r="C306" s="59"/>
      <c r="D306" s="59"/>
      <c r="E306" s="59"/>
      <c r="F306" s="59"/>
      <c r="G306" s="59"/>
      <c r="H306" s="79"/>
      <c r="I306" s="59"/>
      <c r="J306" s="59"/>
      <c r="K306" s="59"/>
      <c r="L306" s="59"/>
      <c r="M306" s="59"/>
      <c r="N306" s="59"/>
      <c r="O306" s="59"/>
      <c r="P306" s="59"/>
      <c r="Q306" s="59"/>
      <c r="R306" s="59"/>
      <c r="S306" s="59"/>
      <c r="T306" s="59"/>
      <c r="U306" s="59"/>
      <c r="V306" s="59"/>
      <c r="W306" s="59"/>
      <c r="X306" s="59"/>
      <c r="Y306" s="59"/>
      <c r="Z306" s="59"/>
      <c r="AA306" s="59"/>
    </row>
    <row r="307" spans="1:27" ht="16">
      <c r="A307" s="59"/>
      <c r="B307" s="59"/>
      <c r="C307" s="59"/>
      <c r="D307" s="59"/>
      <c r="E307" s="59"/>
      <c r="F307" s="59"/>
      <c r="G307" s="59"/>
      <c r="H307" s="79"/>
      <c r="I307" s="59"/>
      <c r="J307" s="59"/>
      <c r="K307" s="59"/>
      <c r="L307" s="59"/>
      <c r="M307" s="59"/>
      <c r="N307" s="59"/>
      <c r="O307" s="59"/>
      <c r="P307" s="59"/>
      <c r="Q307" s="59"/>
      <c r="R307" s="59"/>
      <c r="S307" s="59"/>
      <c r="T307" s="59"/>
      <c r="U307" s="59"/>
      <c r="V307" s="59"/>
      <c r="W307" s="59"/>
      <c r="X307" s="59"/>
      <c r="Y307" s="59"/>
      <c r="Z307" s="59"/>
      <c r="AA307" s="59"/>
    </row>
    <row r="308" spans="1:27" ht="16">
      <c r="A308" s="59"/>
      <c r="B308" s="59"/>
      <c r="C308" s="59"/>
      <c r="D308" s="59"/>
      <c r="E308" s="59"/>
      <c r="F308" s="59"/>
      <c r="G308" s="59"/>
      <c r="H308" s="79"/>
      <c r="I308" s="59"/>
      <c r="J308" s="59"/>
      <c r="K308" s="59"/>
      <c r="L308" s="59"/>
      <c r="M308" s="59"/>
      <c r="N308" s="59"/>
      <c r="O308" s="59"/>
      <c r="P308" s="59"/>
      <c r="Q308" s="59"/>
      <c r="R308" s="59"/>
      <c r="S308" s="59"/>
      <c r="T308" s="59"/>
      <c r="U308" s="59"/>
      <c r="V308" s="59"/>
      <c r="W308" s="59"/>
      <c r="X308" s="59"/>
      <c r="Y308" s="59"/>
      <c r="Z308" s="59"/>
      <c r="AA308" s="59"/>
    </row>
    <row r="309" spans="1:27" ht="16">
      <c r="A309" s="59"/>
      <c r="B309" s="59"/>
      <c r="C309" s="59"/>
      <c r="D309" s="59"/>
      <c r="E309" s="59"/>
      <c r="F309" s="59"/>
      <c r="G309" s="59"/>
      <c r="H309" s="79"/>
      <c r="I309" s="59"/>
      <c r="J309" s="59"/>
      <c r="K309" s="59"/>
      <c r="L309" s="59"/>
      <c r="M309" s="59"/>
      <c r="N309" s="59"/>
      <c r="O309" s="59"/>
      <c r="P309" s="59"/>
      <c r="Q309" s="59"/>
      <c r="R309" s="59"/>
      <c r="S309" s="59"/>
      <c r="T309" s="59"/>
      <c r="U309" s="59"/>
      <c r="V309" s="59"/>
      <c r="W309" s="59"/>
      <c r="X309" s="59"/>
      <c r="Y309" s="59"/>
      <c r="Z309" s="59"/>
      <c r="AA309" s="59"/>
    </row>
    <row r="310" spans="1:27" ht="16">
      <c r="A310" s="59"/>
      <c r="B310" s="59"/>
      <c r="C310" s="59"/>
      <c r="D310" s="59"/>
      <c r="E310" s="59"/>
      <c r="F310" s="59"/>
      <c r="G310" s="59"/>
      <c r="H310" s="79"/>
      <c r="I310" s="59"/>
      <c r="J310" s="59"/>
      <c r="K310" s="59"/>
      <c r="L310" s="59"/>
      <c r="M310" s="59"/>
      <c r="N310" s="59"/>
      <c r="O310" s="59"/>
      <c r="P310" s="59"/>
      <c r="Q310" s="59"/>
      <c r="R310" s="59"/>
      <c r="S310" s="59"/>
      <c r="T310" s="59"/>
      <c r="U310" s="59"/>
      <c r="V310" s="59"/>
      <c r="W310" s="59"/>
      <c r="X310" s="59"/>
      <c r="Y310" s="59"/>
      <c r="Z310" s="59"/>
      <c r="AA310" s="59"/>
    </row>
    <row r="311" spans="1:27" ht="16">
      <c r="A311" s="59"/>
      <c r="B311" s="59"/>
      <c r="C311" s="59"/>
      <c r="D311" s="59"/>
      <c r="E311" s="59"/>
      <c r="F311" s="59"/>
      <c r="G311" s="59"/>
      <c r="H311" s="79"/>
      <c r="I311" s="59"/>
      <c r="J311" s="59"/>
      <c r="K311" s="59"/>
      <c r="L311" s="59"/>
      <c r="M311" s="59"/>
      <c r="N311" s="59"/>
      <c r="O311" s="59"/>
      <c r="P311" s="59"/>
      <c r="Q311" s="59"/>
      <c r="R311" s="59"/>
      <c r="S311" s="59"/>
      <c r="T311" s="59"/>
      <c r="U311" s="59"/>
      <c r="V311" s="59"/>
      <c r="W311" s="59"/>
      <c r="X311" s="59"/>
      <c r="Y311" s="59"/>
      <c r="Z311" s="59"/>
      <c r="AA311" s="59"/>
    </row>
    <row r="312" spans="1:27" ht="16">
      <c r="A312" s="59"/>
      <c r="B312" s="59"/>
      <c r="C312" s="59"/>
      <c r="D312" s="59"/>
      <c r="E312" s="59"/>
      <c r="F312" s="59"/>
      <c r="G312" s="59"/>
      <c r="H312" s="79"/>
      <c r="I312" s="59"/>
      <c r="J312" s="59"/>
      <c r="K312" s="59"/>
      <c r="L312" s="59"/>
      <c r="M312" s="59"/>
      <c r="N312" s="59"/>
      <c r="O312" s="59"/>
      <c r="P312" s="59"/>
      <c r="Q312" s="59"/>
      <c r="R312" s="59"/>
      <c r="S312" s="59"/>
      <c r="T312" s="59"/>
      <c r="U312" s="59"/>
      <c r="V312" s="59"/>
      <c r="W312" s="59"/>
      <c r="X312" s="59"/>
      <c r="Y312" s="59"/>
      <c r="Z312" s="59"/>
      <c r="AA312" s="59"/>
    </row>
    <row r="313" spans="1:27" ht="16">
      <c r="A313" s="59"/>
      <c r="B313" s="59"/>
      <c r="C313" s="59"/>
      <c r="D313" s="59"/>
      <c r="E313" s="59"/>
      <c r="F313" s="59"/>
      <c r="G313" s="59"/>
      <c r="H313" s="79"/>
      <c r="I313" s="59"/>
      <c r="J313" s="59"/>
      <c r="K313" s="59"/>
      <c r="L313" s="59"/>
      <c r="M313" s="59"/>
      <c r="N313" s="59"/>
      <c r="O313" s="59"/>
      <c r="P313" s="59"/>
      <c r="Q313" s="59"/>
      <c r="R313" s="59"/>
      <c r="S313" s="59"/>
      <c r="T313" s="59"/>
      <c r="U313" s="59"/>
      <c r="V313" s="59"/>
      <c r="W313" s="59"/>
      <c r="X313" s="59"/>
      <c r="Y313" s="59"/>
      <c r="Z313" s="59"/>
      <c r="AA313" s="59"/>
    </row>
    <row r="314" spans="1:27" ht="16">
      <c r="A314" s="59"/>
      <c r="B314" s="59"/>
      <c r="C314" s="59"/>
      <c r="D314" s="59"/>
      <c r="E314" s="59"/>
      <c r="F314" s="59"/>
      <c r="G314" s="59"/>
      <c r="H314" s="79"/>
      <c r="I314" s="59"/>
      <c r="J314" s="59"/>
      <c r="K314" s="59"/>
      <c r="L314" s="59"/>
      <c r="M314" s="59"/>
      <c r="N314" s="59"/>
      <c r="O314" s="59"/>
      <c r="P314" s="59"/>
      <c r="Q314" s="59"/>
      <c r="R314" s="59"/>
      <c r="S314" s="59"/>
      <c r="T314" s="59"/>
      <c r="U314" s="59"/>
      <c r="V314" s="59"/>
      <c r="W314" s="59"/>
      <c r="X314" s="59"/>
      <c r="Y314" s="59"/>
      <c r="Z314" s="59"/>
      <c r="AA314" s="59"/>
    </row>
    <row r="315" spans="1:27" ht="16">
      <c r="A315" s="59"/>
      <c r="B315" s="59"/>
      <c r="C315" s="59"/>
      <c r="D315" s="59"/>
      <c r="E315" s="59"/>
      <c r="F315" s="59"/>
      <c r="G315" s="59"/>
      <c r="H315" s="79"/>
      <c r="I315" s="59"/>
      <c r="J315" s="59"/>
      <c r="K315" s="59"/>
      <c r="L315" s="59"/>
      <c r="M315" s="59"/>
      <c r="N315" s="59"/>
      <c r="O315" s="59"/>
      <c r="P315" s="59"/>
      <c r="Q315" s="59"/>
      <c r="R315" s="59"/>
      <c r="S315" s="59"/>
      <c r="T315" s="59"/>
      <c r="U315" s="59"/>
      <c r="V315" s="59"/>
      <c r="W315" s="59"/>
      <c r="X315" s="59"/>
      <c r="Y315" s="59"/>
      <c r="Z315" s="59"/>
      <c r="AA315" s="59"/>
    </row>
    <row r="316" spans="1:27" ht="16">
      <c r="A316" s="59"/>
      <c r="B316" s="59"/>
      <c r="C316" s="59"/>
      <c r="D316" s="59"/>
      <c r="E316" s="59"/>
      <c r="F316" s="59"/>
      <c r="G316" s="59"/>
      <c r="H316" s="79"/>
      <c r="I316" s="59"/>
      <c r="J316" s="59"/>
      <c r="K316" s="59"/>
      <c r="L316" s="59"/>
      <c r="M316" s="59"/>
      <c r="N316" s="59"/>
      <c r="O316" s="59"/>
      <c r="P316" s="59"/>
      <c r="Q316" s="59"/>
      <c r="R316" s="59"/>
      <c r="S316" s="59"/>
      <c r="T316" s="59"/>
      <c r="U316" s="59"/>
      <c r="V316" s="59"/>
      <c r="W316" s="59"/>
      <c r="X316" s="59"/>
      <c r="Y316" s="59"/>
      <c r="Z316" s="59"/>
      <c r="AA316" s="59"/>
    </row>
    <row r="317" spans="1:27" ht="16">
      <c r="A317" s="59"/>
      <c r="B317" s="59"/>
      <c r="C317" s="59"/>
      <c r="D317" s="59"/>
      <c r="E317" s="59"/>
      <c r="F317" s="59"/>
      <c r="G317" s="59"/>
      <c r="H317" s="79"/>
      <c r="I317" s="59"/>
      <c r="J317" s="59"/>
      <c r="K317" s="59"/>
      <c r="L317" s="59"/>
      <c r="M317" s="59"/>
      <c r="N317" s="59"/>
      <c r="O317" s="59"/>
      <c r="P317" s="59"/>
      <c r="Q317" s="59"/>
      <c r="R317" s="59"/>
      <c r="S317" s="59"/>
      <c r="T317" s="59"/>
      <c r="U317" s="59"/>
      <c r="V317" s="59"/>
      <c r="W317" s="59"/>
      <c r="X317" s="59"/>
      <c r="Y317" s="59"/>
      <c r="Z317" s="59"/>
      <c r="AA317" s="59"/>
    </row>
    <row r="318" spans="1:27" ht="16">
      <c r="A318" s="59"/>
      <c r="B318" s="59"/>
      <c r="C318" s="59"/>
      <c r="D318" s="59"/>
      <c r="E318" s="59"/>
      <c r="F318" s="59"/>
      <c r="G318" s="59"/>
      <c r="H318" s="79"/>
      <c r="I318" s="59"/>
      <c r="J318" s="59"/>
      <c r="K318" s="59"/>
      <c r="L318" s="59"/>
      <c r="M318" s="59"/>
      <c r="N318" s="59"/>
      <c r="O318" s="59"/>
      <c r="P318" s="59"/>
      <c r="Q318" s="59"/>
      <c r="R318" s="59"/>
      <c r="S318" s="59"/>
      <c r="T318" s="59"/>
      <c r="U318" s="59"/>
      <c r="V318" s="59"/>
      <c r="W318" s="59"/>
      <c r="X318" s="59"/>
      <c r="Y318" s="59"/>
      <c r="Z318" s="59"/>
      <c r="AA318" s="59"/>
    </row>
    <row r="319" spans="1:27" ht="16">
      <c r="A319" s="59"/>
      <c r="B319" s="59"/>
      <c r="C319" s="59"/>
      <c r="D319" s="59"/>
      <c r="E319" s="59"/>
      <c r="F319" s="59"/>
      <c r="G319" s="59"/>
      <c r="H319" s="79"/>
      <c r="I319" s="59"/>
      <c r="J319" s="59"/>
      <c r="K319" s="59"/>
      <c r="L319" s="59"/>
      <c r="M319" s="59"/>
      <c r="N319" s="59"/>
      <c r="O319" s="59"/>
      <c r="P319" s="59"/>
      <c r="Q319" s="59"/>
      <c r="R319" s="59"/>
      <c r="S319" s="59"/>
      <c r="T319" s="59"/>
      <c r="U319" s="59"/>
      <c r="V319" s="59"/>
      <c r="W319" s="59"/>
      <c r="X319" s="59"/>
      <c r="Y319" s="59"/>
      <c r="Z319" s="59"/>
      <c r="AA319" s="59"/>
    </row>
    <row r="320" spans="1:27" ht="16">
      <c r="A320" s="59"/>
      <c r="B320" s="59"/>
      <c r="C320" s="59"/>
      <c r="D320" s="59"/>
      <c r="E320" s="59"/>
      <c r="F320" s="59"/>
      <c r="G320" s="59"/>
      <c r="H320" s="79"/>
      <c r="I320" s="59"/>
      <c r="J320" s="59"/>
      <c r="K320" s="59"/>
      <c r="L320" s="59"/>
      <c r="M320" s="59"/>
      <c r="N320" s="59"/>
      <c r="O320" s="59"/>
      <c r="P320" s="59"/>
      <c r="Q320" s="59"/>
      <c r="R320" s="59"/>
      <c r="S320" s="59"/>
      <c r="T320" s="59"/>
      <c r="U320" s="59"/>
      <c r="V320" s="59"/>
      <c r="W320" s="59"/>
      <c r="X320" s="59"/>
      <c r="Y320" s="59"/>
      <c r="Z320" s="59"/>
      <c r="AA320" s="59"/>
    </row>
    <row r="321" spans="1:27" ht="16">
      <c r="A321" s="59"/>
      <c r="B321" s="59"/>
      <c r="C321" s="59"/>
      <c r="D321" s="59"/>
      <c r="E321" s="59"/>
      <c r="F321" s="59"/>
      <c r="G321" s="59"/>
      <c r="H321" s="79"/>
      <c r="I321" s="59"/>
      <c r="J321" s="59"/>
      <c r="K321" s="59"/>
      <c r="L321" s="59"/>
      <c r="M321" s="59"/>
      <c r="N321" s="59"/>
      <c r="O321" s="59"/>
      <c r="P321" s="59"/>
      <c r="Q321" s="59"/>
      <c r="R321" s="59"/>
      <c r="S321" s="59"/>
      <c r="T321" s="59"/>
      <c r="U321" s="59"/>
      <c r="V321" s="59"/>
      <c r="W321" s="59"/>
      <c r="X321" s="59"/>
      <c r="Y321" s="59"/>
      <c r="Z321" s="59"/>
      <c r="AA321" s="59"/>
    </row>
    <row r="322" spans="1:27" ht="16">
      <c r="A322" s="59"/>
      <c r="B322" s="59"/>
      <c r="C322" s="59"/>
      <c r="D322" s="59"/>
      <c r="E322" s="59"/>
      <c r="F322" s="59"/>
      <c r="G322" s="59"/>
      <c r="H322" s="79"/>
      <c r="I322" s="59"/>
      <c r="J322" s="59"/>
      <c r="K322" s="59"/>
      <c r="L322" s="59"/>
      <c r="M322" s="59"/>
      <c r="N322" s="59"/>
      <c r="O322" s="59"/>
      <c r="P322" s="59"/>
      <c r="Q322" s="59"/>
      <c r="R322" s="59"/>
      <c r="S322" s="59"/>
      <c r="T322" s="59"/>
      <c r="U322" s="59"/>
      <c r="V322" s="59"/>
      <c r="W322" s="59"/>
      <c r="X322" s="59"/>
      <c r="Y322" s="59"/>
      <c r="Z322" s="59"/>
      <c r="AA322" s="59"/>
    </row>
    <row r="323" spans="1:27" ht="16">
      <c r="A323" s="59"/>
      <c r="B323" s="59"/>
      <c r="C323" s="59"/>
      <c r="D323" s="59"/>
      <c r="E323" s="59"/>
      <c r="F323" s="59"/>
      <c r="G323" s="59"/>
      <c r="H323" s="79"/>
      <c r="I323" s="59"/>
      <c r="J323" s="59"/>
      <c r="K323" s="59"/>
      <c r="L323" s="59"/>
      <c r="M323" s="59"/>
      <c r="N323" s="59"/>
      <c r="O323" s="59"/>
      <c r="P323" s="59"/>
      <c r="Q323" s="59"/>
      <c r="R323" s="59"/>
      <c r="S323" s="59"/>
      <c r="T323" s="59"/>
      <c r="U323" s="59"/>
      <c r="V323" s="59"/>
      <c r="W323" s="59"/>
      <c r="X323" s="59"/>
      <c r="Y323" s="59"/>
      <c r="Z323" s="59"/>
      <c r="AA323" s="59"/>
    </row>
    <row r="324" spans="1:27" ht="16">
      <c r="A324" s="59"/>
      <c r="B324" s="59"/>
      <c r="C324" s="59"/>
      <c r="D324" s="59"/>
      <c r="E324" s="59"/>
      <c r="F324" s="59"/>
      <c r="G324" s="59"/>
      <c r="H324" s="79"/>
      <c r="I324" s="59"/>
      <c r="J324" s="59"/>
      <c r="K324" s="59"/>
      <c r="L324" s="59"/>
      <c r="M324" s="59"/>
      <c r="N324" s="59"/>
      <c r="O324" s="59"/>
      <c r="P324" s="59"/>
      <c r="Q324" s="59"/>
      <c r="R324" s="59"/>
      <c r="S324" s="59"/>
      <c r="T324" s="59"/>
      <c r="U324" s="59"/>
      <c r="V324" s="59"/>
      <c r="W324" s="59"/>
      <c r="X324" s="59"/>
      <c r="Y324" s="59"/>
      <c r="Z324" s="59"/>
      <c r="AA324" s="59"/>
    </row>
    <row r="325" spans="1:27" ht="16">
      <c r="A325" s="59"/>
      <c r="B325" s="59"/>
      <c r="C325" s="59"/>
      <c r="D325" s="59"/>
      <c r="E325" s="59"/>
      <c r="F325" s="59"/>
      <c r="G325" s="59"/>
      <c r="H325" s="79"/>
      <c r="I325" s="59"/>
      <c r="J325" s="59"/>
      <c r="K325" s="59"/>
      <c r="L325" s="59"/>
      <c r="M325" s="59"/>
      <c r="N325" s="59"/>
      <c r="O325" s="59"/>
      <c r="P325" s="59"/>
      <c r="Q325" s="59"/>
      <c r="R325" s="59"/>
      <c r="S325" s="59"/>
      <c r="T325" s="59"/>
      <c r="U325" s="59"/>
      <c r="V325" s="59"/>
      <c r="W325" s="59"/>
      <c r="X325" s="59"/>
      <c r="Y325" s="59"/>
      <c r="Z325" s="59"/>
      <c r="AA325" s="59"/>
    </row>
    <row r="326" spans="1:27" ht="16">
      <c r="A326" s="59"/>
      <c r="B326" s="59"/>
      <c r="C326" s="59"/>
      <c r="D326" s="59"/>
      <c r="E326" s="59"/>
      <c r="F326" s="59"/>
      <c r="G326" s="59"/>
      <c r="H326" s="79"/>
      <c r="I326" s="59"/>
      <c r="J326" s="59"/>
      <c r="K326" s="59"/>
      <c r="L326" s="59"/>
      <c r="M326" s="59"/>
      <c r="N326" s="59"/>
      <c r="O326" s="59"/>
      <c r="P326" s="59"/>
      <c r="Q326" s="59"/>
      <c r="R326" s="59"/>
      <c r="S326" s="59"/>
      <c r="T326" s="59"/>
      <c r="U326" s="59"/>
      <c r="V326" s="59"/>
      <c r="W326" s="59"/>
      <c r="X326" s="59"/>
      <c r="Y326" s="59"/>
      <c r="Z326" s="59"/>
      <c r="AA326" s="59"/>
    </row>
    <row r="327" spans="1:27" ht="16">
      <c r="A327" s="59"/>
      <c r="B327" s="59"/>
      <c r="C327" s="59"/>
      <c r="D327" s="59"/>
      <c r="E327" s="59"/>
      <c r="F327" s="59"/>
      <c r="G327" s="59"/>
      <c r="H327" s="79"/>
      <c r="I327" s="59"/>
      <c r="J327" s="59"/>
      <c r="K327" s="59"/>
      <c r="L327" s="59"/>
      <c r="M327" s="59"/>
      <c r="N327" s="59"/>
      <c r="O327" s="59"/>
      <c r="P327" s="59"/>
      <c r="Q327" s="59"/>
      <c r="R327" s="59"/>
      <c r="S327" s="59"/>
      <c r="T327" s="59"/>
      <c r="U327" s="59"/>
      <c r="V327" s="59"/>
      <c r="W327" s="59"/>
      <c r="X327" s="59"/>
      <c r="Y327" s="59"/>
      <c r="Z327" s="59"/>
      <c r="AA327" s="59"/>
    </row>
    <row r="328" spans="1:27" ht="16">
      <c r="A328" s="59"/>
      <c r="B328" s="59"/>
      <c r="C328" s="59"/>
      <c r="D328" s="59"/>
      <c r="E328" s="59"/>
      <c r="F328" s="59"/>
      <c r="G328" s="59"/>
      <c r="H328" s="79"/>
      <c r="I328" s="59"/>
      <c r="J328" s="59"/>
      <c r="K328" s="59"/>
      <c r="L328" s="59"/>
      <c r="M328" s="59"/>
      <c r="N328" s="59"/>
      <c r="O328" s="59"/>
      <c r="P328" s="59"/>
      <c r="Q328" s="59"/>
      <c r="R328" s="59"/>
      <c r="S328" s="59"/>
      <c r="T328" s="59"/>
      <c r="U328" s="59"/>
      <c r="V328" s="59"/>
      <c r="W328" s="59"/>
      <c r="X328" s="59"/>
      <c r="Y328" s="59"/>
      <c r="Z328" s="59"/>
      <c r="AA328" s="59"/>
    </row>
    <row r="329" spans="1:27" ht="16">
      <c r="A329" s="59"/>
      <c r="B329" s="59"/>
      <c r="C329" s="59"/>
      <c r="D329" s="59"/>
      <c r="E329" s="59"/>
      <c r="F329" s="59"/>
      <c r="G329" s="59"/>
      <c r="H329" s="79"/>
      <c r="I329" s="59"/>
      <c r="J329" s="59"/>
      <c r="K329" s="59"/>
      <c r="L329" s="59"/>
      <c r="M329" s="59"/>
      <c r="N329" s="59"/>
      <c r="O329" s="59"/>
      <c r="P329" s="59"/>
      <c r="Q329" s="59"/>
      <c r="R329" s="59"/>
      <c r="S329" s="59"/>
      <c r="T329" s="59"/>
      <c r="U329" s="59"/>
      <c r="V329" s="59"/>
      <c r="W329" s="59"/>
      <c r="X329" s="59"/>
      <c r="Y329" s="59"/>
      <c r="Z329" s="59"/>
      <c r="AA329" s="59"/>
    </row>
    <row r="330" spans="1:27" ht="16">
      <c r="A330" s="59"/>
      <c r="B330" s="59"/>
      <c r="C330" s="59"/>
      <c r="D330" s="59"/>
      <c r="E330" s="59"/>
      <c r="F330" s="59"/>
      <c r="G330" s="59"/>
      <c r="H330" s="79"/>
      <c r="I330" s="59"/>
      <c r="J330" s="59"/>
      <c r="K330" s="59"/>
      <c r="L330" s="59"/>
      <c r="M330" s="59"/>
      <c r="N330" s="59"/>
      <c r="O330" s="59"/>
      <c r="P330" s="59"/>
      <c r="Q330" s="59"/>
      <c r="R330" s="59"/>
      <c r="S330" s="59"/>
      <c r="T330" s="59"/>
      <c r="U330" s="59"/>
      <c r="V330" s="59"/>
      <c r="W330" s="59"/>
      <c r="X330" s="59"/>
      <c r="Y330" s="59"/>
      <c r="Z330" s="59"/>
      <c r="AA330" s="59"/>
    </row>
    <row r="331" spans="1:27" ht="16">
      <c r="A331" s="59"/>
      <c r="B331" s="59"/>
      <c r="C331" s="59"/>
      <c r="D331" s="59"/>
      <c r="E331" s="59"/>
      <c r="F331" s="59"/>
      <c r="G331" s="59"/>
      <c r="H331" s="79"/>
      <c r="I331" s="59"/>
      <c r="J331" s="59"/>
      <c r="K331" s="59"/>
      <c r="L331" s="59"/>
      <c r="M331" s="59"/>
      <c r="N331" s="59"/>
      <c r="O331" s="59"/>
      <c r="P331" s="59"/>
      <c r="Q331" s="59"/>
      <c r="R331" s="59"/>
      <c r="S331" s="59"/>
      <c r="T331" s="59"/>
      <c r="U331" s="59"/>
      <c r="V331" s="59"/>
      <c r="W331" s="59"/>
      <c r="X331" s="59"/>
      <c r="Y331" s="59"/>
      <c r="Z331" s="59"/>
      <c r="AA331" s="59"/>
    </row>
    <row r="332" spans="1:27" ht="16">
      <c r="A332" s="59"/>
      <c r="B332" s="59"/>
      <c r="C332" s="59"/>
      <c r="D332" s="59"/>
      <c r="E332" s="59"/>
      <c r="F332" s="59"/>
      <c r="G332" s="59"/>
      <c r="H332" s="79"/>
      <c r="I332" s="59"/>
      <c r="J332" s="59"/>
      <c r="K332" s="59"/>
      <c r="L332" s="59"/>
      <c r="M332" s="59"/>
      <c r="N332" s="59"/>
      <c r="O332" s="59"/>
      <c r="P332" s="59"/>
      <c r="Q332" s="59"/>
      <c r="R332" s="59"/>
      <c r="S332" s="59"/>
      <c r="T332" s="59"/>
      <c r="U332" s="59"/>
      <c r="V332" s="59"/>
      <c r="W332" s="59"/>
      <c r="X332" s="59"/>
      <c r="Y332" s="59"/>
      <c r="Z332" s="59"/>
      <c r="AA332" s="59"/>
    </row>
    <row r="333" spans="1:27" ht="16">
      <c r="A333" s="59"/>
      <c r="B333" s="59"/>
      <c r="C333" s="59"/>
      <c r="D333" s="59"/>
      <c r="E333" s="59"/>
      <c r="F333" s="59"/>
      <c r="G333" s="59"/>
      <c r="H333" s="79"/>
      <c r="I333" s="59"/>
      <c r="J333" s="59"/>
      <c r="K333" s="59"/>
      <c r="L333" s="59"/>
      <c r="M333" s="59"/>
      <c r="N333" s="59"/>
      <c r="O333" s="59"/>
      <c r="P333" s="59"/>
      <c r="Q333" s="59"/>
      <c r="R333" s="59"/>
      <c r="S333" s="59"/>
      <c r="T333" s="59"/>
      <c r="U333" s="59"/>
      <c r="V333" s="59"/>
      <c r="W333" s="59"/>
      <c r="X333" s="59"/>
      <c r="Y333" s="59"/>
      <c r="Z333" s="59"/>
      <c r="AA333" s="59"/>
    </row>
    <row r="334" spans="1:27" ht="16">
      <c r="A334" s="59"/>
      <c r="B334" s="59"/>
      <c r="C334" s="59"/>
      <c r="D334" s="59"/>
      <c r="E334" s="59"/>
      <c r="F334" s="59"/>
      <c r="G334" s="59"/>
      <c r="H334" s="79"/>
      <c r="I334" s="59"/>
      <c r="J334" s="59"/>
      <c r="K334" s="59"/>
      <c r="L334" s="59"/>
      <c r="M334" s="59"/>
      <c r="N334" s="59"/>
      <c r="O334" s="59"/>
      <c r="P334" s="59"/>
      <c r="Q334" s="59"/>
      <c r="R334" s="59"/>
      <c r="S334" s="59"/>
      <c r="T334" s="59"/>
      <c r="U334" s="59"/>
      <c r="V334" s="59"/>
      <c r="W334" s="59"/>
      <c r="X334" s="59"/>
      <c r="Y334" s="59"/>
      <c r="Z334" s="59"/>
      <c r="AA334" s="59"/>
    </row>
    <row r="335" spans="1:27" ht="16">
      <c r="A335" s="59"/>
      <c r="B335" s="59"/>
      <c r="C335" s="59"/>
      <c r="D335" s="59"/>
      <c r="E335" s="59"/>
      <c r="F335" s="59"/>
      <c r="G335" s="59"/>
      <c r="H335" s="79"/>
      <c r="I335" s="59"/>
      <c r="J335" s="59"/>
      <c r="K335" s="59"/>
      <c r="L335" s="59"/>
      <c r="M335" s="59"/>
      <c r="N335" s="59"/>
      <c r="O335" s="59"/>
      <c r="P335" s="59"/>
      <c r="Q335" s="59"/>
      <c r="R335" s="59"/>
      <c r="S335" s="59"/>
      <c r="T335" s="59"/>
      <c r="U335" s="59"/>
      <c r="V335" s="59"/>
      <c r="W335" s="59"/>
      <c r="X335" s="59"/>
      <c r="Y335" s="59"/>
      <c r="Z335" s="59"/>
      <c r="AA335" s="59"/>
    </row>
    <row r="336" spans="1:27" ht="16">
      <c r="A336" s="59"/>
      <c r="B336" s="59"/>
      <c r="C336" s="59"/>
      <c r="D336" s="59"/>
      <c r="E336" s="59"/>
      <c r="F336" s="59"/>
      <c r="G336" s="59"/>
      <c r="H336" s="79"/>
      <c r="I336" s="59"/>
      <c r="J336" s="59"/>
      <c r="K336" s="59"/>
      <c r="L336" s="59"/>
      <c r="M336" s="59"/>
      <c r="N336" s="59"/>
      <c r="O336" s="59"/>
      <c r="P336" s="59"/>
      <c r="Q336" s="59"/>
      <c r="R336" s="59"/>
      <c r="S336" s="59"/>
      <c r="T336" s="59"/>
      <c r="U336" s="59"/>
      <c r="V336" s="59"/>
      <c r="W336" s="59"/>
      <c r="X336" s="59"/>
      <c r="Y336" s="59"/>
      <c r="Z336" s="59"/>
      <c r="AA336" s="59"/>
    </row>
    <row r="337" spans="1:27" ht="16">
      <c r="A337" s="59"/>
      <c r="B337" s="59"/>
      <c r="C337" s="59"/>
      <c r="D337" s="59"/>
      <c r="E337" s="59"/>
      <c r="F337" s="59"/>
      <c r="G337" s="59"/>
      <c r="H337" s="79"/>
      <c r="I337" s="59"/>
      <c r="J337" s="59"/>
      <c r="K337" s="59"/>
      <c r="L337" s="59"/>
      <c r="M337" s="59"/>
      <c r="N337" s="59"/>
      <c r="O337" s="59"/>
      <c r="P337" s="59"/>
      <c r="Q337" s="59"/>
      <c r="R337" s="59"/>
      <c r="S337" s="59"/>
      <c r="T337" s="59"/>
      <c r="U337" s="59"/>
      <c r="V337" s="59"/>
      <c r="W337" s="59"/>
      <c r="X337" s="59"/>
      <c r="Y337" s="59"/>
      <c r="Z337" s="59"/>
      <c r="AA337" s="59"/>
    </row>
    <row r="338" spans="1:27" ht="16">
      <c r="A338" s="59"/>
      <c r="B338" s="59"/>
      <c r="C338" s="59"/>
      <c r="D338" s="59"/>
      <c r="E338" s="59"/>
      <c r="F338" s="59"/>
      <c r="G338" s="59"/>
      <c r="H338" s="79"/>
      <c r="I338" s="59"/>
      <c r="J338" s="59"/>
      <c r="K338" s="59"/>
      <c r="L338" s="59"/>
      <c r="M338" s="59"/>
      <c r="N338" s="59"/>
      <c r="O338" s="59"/>
      <c r="P338" s="59"/>
      <c r="Q338" s="59"/>
      <c r="R338" s="59"/>
      <c r="S338" s="59"/>
      <c r="T338" s="59"/>
      <c r="U338" s="59"/>
      <c r="V338" s="59"/>
      <c r="W338" s="59"/>
      <c r="X338" s="59"/>
      <c r="Y338" s="59"/>
      <c r="Z338" s="59"/>
      <c r="AA338" s="59"/>
    </row>
    <row r="339" spans="1:27" ht="16">
      <c r="A339" s="59"/>
      <c r="B339" s="59"/>
      <c r="C339" s="59"/>
      <c r="D339" s="59"/>
      <c r="E339" s="59"/>
      <c r="F339" s="59"/>
      <c r="G339" s="59"/>
      <c r="H339" s="79"/>
      <c r="I339" s="59"/>
      <c r="J339" s="59"/>
      <c r="K339" s="59"/>
      <c r="L339" s="59"/>
      <c r="M339" s="59"/>
      <c r="N339" s="59"/>
      <c r="O339" s="59"/>
      <c r="P339" s="59"/>
      <c r="Q339" s="59"/>
      <c r="R339" s="59"/>
      <c r="S339" s="59"/>
      <c r="T339" s="59"/>
      <c r="U339" s="59"/>
      <c r="V339" s="59"/>
      <c r="W339" s="59"/>
      <c r="X339" s="59"/>
      <c r="Y339" s="59"/>
      <c r="Z339" s="59"/>
      <c r="AA339" s="59"/>
    </row>
    <row r="340" spans="1:27" ht="16">
      <c r="A340" s="59"/>
      <c r="B340" s="59"/>
      <c r="C340" s="59"/>
      <c r="D340" s="59"/>
      <c r="E340" s="59"/>
      <c r="F340" s="59"/>
      <c r="G340" s="59"/>
      <c r="H340" s="79"/>
      <c r="I340" s="59"/>
      <c r="J340" s="59"/>
      <c r="K340" s="59"/>
      <c r="L340" s="59"/>
      <c r="M340" s="59"/>
      <c r="N340" s="59"/>
      <c r="O340" s="59"/>
      <c r="P340" s="59"/>
      <c r="Q340" s="59"/>
      <c r="R340" s="59"/>
      <c r="S340" s="59"/>
      <c r="T340" s="59"/>
      <c r="U340" s="59"/>
      <c r="V340" s="59"/>
      <c r="W340" s="59"/>
      <c r="X340" s="59"/>
      <c r="Y340" s="59"/>
      <c r="Z340" s="59"/>
      <c r="AA340" s="59"/>
    </row>
    <row r="341" spans="1:27" ht="16">
      <c r="A341" s="59"/>
      <c r="B341" s="59"/>
      <c r="C341" s="59"/>
      <c r="D341" s="59"/>
      <c r="E341" s="59"/>
      <c r="F341" s="59"/>
      <c r="G341" s="59"/>
      <c r="H341" s="79"/>
      <c r="I341" s="59"/>
      <c r="J341" s="59"/>
      <c r="K341" s="59"/>
      <c r="L341" s="59"/>
      <c r="M341" s="59"/>
      <c r="N341" s="59"/>
      <c r="O341" s="59"/>
      <c r="P341" s="59"/>
      <c r="Q341" s="59"/>
      <c r="R341" s="59"/>
      <c r="S341" s="59"/>
      <c r="T341" s="59"/>
      <c r="U341" s="59"/>
      <c r="V341" s="59"/>
      <c r="W341" s="59"/>
      <c r="X341" s="59"/>
      <c r="Y341" s="59"/>
      <c r="Z341" s="59"/>
      <c r="AA341" s="59"/>
    </row>
    <row r="342" spans="1:27" ht="16">
      <c r="A342" s="59"/>
      <c r="B342" s="59"/>
      <c r="C342" s="59"/>
      <c r="D342" s="59"/>
      <c r="E342" s="59"/>
      <c r="F342" s="59"/>
      <c r="G342" s="59"/>
      <c r="H342" s="79"/>
      <c r="I342" s="59"/>
      <c r="J342" s="59"/>
      <c r="K342" s="59"/>
      <c r="L342" s="59"/>
      <c r="M342" s="59"/>
      <c r="N342" s="59"/>
      <c r="O342" s="59"/>
      <c r="P342" s="59"/>
      <c r="Q342" s="59"/>
      <c r="R342" s="59"/>
      <c r="S342" s="59"/>
      <c r="T342" s="59"/>
      <c r="U342" s="59"/>
      <c r="V342" s="59"/>
      <c r="W342" s="59"/>
      <c r="X342" s="59"/>
      <c r="Y342" s="59"/>
      <c r="Z342" s="59"/>
      <c r="AA342" s="59"/>
    </row>
    <row r="343" spans="1:27" ht="16">
      <c r="A343" s="59"/>
      <c r="B343" s="59"/>
      <c r="C343" s="59"/>
      <c r="D343" s="59"/>
      <c r="E343" s="59"/>
      <c r="F343" s="59"/>
      <c r="G343" s="59"/>
      <c r="H343" s="79"/>
      <c r="I343" s="59"/>
      <c r="J343" s="59"/>
      <c r="K343" s="59"/>
      <c r="L343" s="59"/>
      <c r="M343" s="59"/>
      <c r="N343" s="59"/>
      <c r="O343" s="59"/>
      <c r="P343" s="59"/>
      <c r="Q343" s="59"/>
      <c r="R343" s="59"/>
      <c r="S343" s="59"/>
      <c r="T343" s="59"/>
      <c r="U343" s="59"/>
      <c r="V343" s="59"/>
      <c r="W343" s="59"/>
      <c r="X343" s="59"/>
      <c r="Y343" s="59"/>
      <c r="Z343" s="59"/>
      <c r="AA343" s="59"/>
    </row>
    <row r="344" spans="1:27" ht="16">
      <c r="A344" s="59"/>
      <c r="B344" s="59"/>
      <c r="C344" s="59"/>
      <c r="D344" s="59"/>
      <c r="E344" s="59"/>
      <c r="F344" s="59"/>
      <c r="G344" s="59"/>
      <c r="H344" s="79"/>
      <c r="I344" s="59"/>
      <c r="J344" s="59"/>
      <c r="K344" s="59"/>
      <c r="L344" s="59"/>
      <c r="M344" s="59"/>
      <c r="N344" s="59"/>
      <c r="O344" s="59"/>
      <c r="P344" s="59"/>
      <c r="Q344" s="59"/>
      <c r="R344" s="59"/>
      <c r="S344" s="59"/>
      <c r="T344" s="59"/>
      <c r="U344" s="59"/>
      <c r="V344" s="59"/>
      <c r="W344" s="59"/>
      <c r="X344" s="59"/>
      <c r="Y344" s="59"/>
      <c r="Z344" s="59"/>
      <c r="AA344" s="59"/>
    </row>
    <row r="345" spans="1:27" ht="16">
      <c r="A345" s="59"/>
      <c r="B345" s="59"/>
      <c r="C345" s="59"/>
      <c r="D345" s="59"/>
      <c r="E345" s="59"/>
      <c r="F345" s="59"/>
      <c r="G345" s="59"/>
      <c r="H345" s="79"/>
      <c r="I345" s="59"/>
      <c r="J345" s="59"/>
      <c r="K345" s="59"/>
      <c r="L345" s="59"/>
      <c r="M345" s="59"/>
      <c r="N345" s="59"/>
      <c r="O345" s="59"/>
      <c r="P345" s="59"/>
      <c r="Q345" s="59"/>
      <c r="R345" s="59"/>
      <c r="S345" s="59"/>
      <c r="T345" s="59"/>
      <c r="U345" s="59"/>
      <c r="V345" s="59"/>
      <c r="W345" s="59"/>
      <c r="X345" s="59"/>
      <c r="Y345" s="59"/>
      <c r="Z345" s="59"/>
      <c r="AA345" s="59"/>
    </row>
    <row r="346" spans="1:27" ht="16">
      <c r="A346" s="59"/>
      <c r="B346" s="59"/>
      <c r="C346" s="59"/>
      <c r="D346" s="59"/>
      <c r="E346" s="59"/>
      <c r="F346" s="59"/>
      <c r="G346" s="59"/>
      <c r="H346" s="79"/>
      <c r="I346" s="59"/>
      <c r="J346" s="59"/>
      <c r="K346" s="59"/>
      <c r="L346" s="59"/>
      <c r="M346" s="59"/>
      <c r="N346" s="59"/>
      <c r="O346" s="59"/>
      <c r="P346" s="59"/>
      <c r="Q346" s="59"/>
      <c r="R346" s="59"/>
      <c r="S346" s="59"/>
      <c r="T346" s="59"/>
      <c r="U346" s="59"/>
      <c r="V346" s="59"/>
      <c r="W346" s="59"/>
      <c r="X346" s="59"/>
      <c r="Y346" s="59"/>
      <c r="Z346" s="59"/>
      <c r="AA346" s="59"/>
    </row>
    <row r="347" spans="1:27" ht="16">
      <c r="A347" s="59"/>
      <c r="B347" s="59"/>
      <c r="C347" s="59"/>
      <c r="D347" s="59"/>
      <c r="E347" s="59"/>
      <c r="F347" s="59"/>
      <c r="G347" s="59"/>
      <c r="H347" s="79"/>
      <c r="I347" s="59"/>
      <c r="J347" s="59"/>
      <c r="K347" s="59"/>
      <c r="L347" s="59"/>
      <c r="M347" s="59"/>
      <c r="N347" s="59"/>
      <c r="O347" s="59"/>
      <c r="P347" s="59"/>
      <c r="Q347" s="59"/>
      <c r="R347" s="59"/>
      <c r="S347" s="59"/>
      <c r="T347" s="59"/>
      <c r="U347" s="59"/>
      <c r="V347" s="59"/>
      <c r="W347" s="59"/>
      <c r="X347" s="59"/>
      <c r="Y347" s="59"/>
      <c r="Z347" s="59"/>
      <c r="AA347" s="59"/>
    </row>
    <row r="348" spans="1:27" ht="16">
      <c r="A348" s="59"/>
      <c r="B348" s="59"/>
      <c r="C348" s="59"/>
      <c r="D348" s="59"/>
      <c r="E348" s="59"/>
      <c r="F348" s="59"/>
      <c r="G348" s="59"/>
      <c r="H348" s="79"/>
      <c r="I348" s="59"/>
      <c r="J348" s="59"/>
      <c r="K348" s="59"/>
      <c r="L348" s="59"/>
      <c r="M348" s="59"/>
      <c r="N348" s="59"/>
      <c r="O348" s="59"/>
      <c r="P348" s="59"/>
      <c r="Q348" s="59"/>
      <c r="R348" s="59"/>
      <c r="S348" s="59"/>
      <c r="T348" s="59"/>
      <c r="U348" s="59"/>
      <c r="V348" s="59"/>
      <c r="W348" s="59"/>
      <c r="X348" s="59"/>
      <c r="Y348" s="59"/>
      <c r="Z348" s="59"/>
      <c r="AA348" s="59"/>
    </row>
    <row r="349" spans="1:27" ht="16">
      <c r="A349" s="59"/>
      <c r="B349" s="59"/>
      <c r="C349" s="59"/>
      <c r="D349" s="59"/>
      <c r="E349" s="59"/>
      <c r="F349" s="59"/>
      <c r="G349" s="59"/>
      <c r="H349" s="79"/>
      <c r="I349" s="59"/>
      <c r="J349" s="59"/>
      <c r="K349" s="59"/>
      <c r="L349" s="59"/>
      <c r="M349" s="59"/>
      <c r="N349" s="59"/>
      <c r="O349" s="59"/>
      <c r="P349" s="59"/>
      <c r="Q349" s="59"/>
      <c r="R349" s="59"/>
      <c r="S349" s="59"/>
      <c r="T349" s="59"/>
      <c r="U349" s="59"/>
      <c r="V349" s="59"/>
      <c r="W349" s="59"/>
      <c r="X349" s="59"/>
      <c r="Y349" s="59"/>
      <c r="Z349" s="59"/>
      <c r="AA349" s="59"/>
    </row>
    <row r="350" spans="1:27" ht="16">
      <c r="A350" s="59"/>
      <c r="B350" s="59"/>
      <c r="C350" s="59"/>
      <c r="D350" s="59"/>
      <c r="E350" s="59"/>
      <c r="F350" s="59"/>
      <c r="G350" s="59"/>
      <c r="H350" s="79"/>
      <c r="I350" s="59"/>
      <c r="J350" s="59"/>
      <c r="K350" s="59"/>
      <c r="L350" s="59"/>
      <c r="M350" s="59"/>
      <c r="N350" s="59"/>
      <c r="O350" s="59"/>
      <c r="P350" s="59"/>
      <c r="Q350" s="59"/>
      <c r="R350" s="59"/>
      <c r="S350" s="59"/>
      <c r="T350" s="59"/>
      <c r="U350" s="59"/>
      <c r="V350" s="59"/>
      <c r="W350" s="59"/>
      <c r="X350" s="59"/>
      <c r="Y350" s="59"/>
      <c r="Z350" s="59"/>
      <c r="AA350" s="59"/>
    </row>
    <row r="351" spans="1:27" ht="16">
      <c r="A351" s="59"/>
      <c r="B351" s="59"/>
      <c r="C351" s="59"/>
      <c r="D351" s="59"/>
      <c r="E351" s="59"/>
      <c r="F351" s="59"/>
      <c r="G351" s="59"/>
      <c r="H351" s="79"/>
      <c r="I351" s="59"/>
      <c r="J351" s="59"/>
      <c r="K351" s="59"/>
      <c r="L351" s="59"/>
      <c r="M351" s="59"/>
      <c r="N351" s="59"/>
      <c r="O351" s="59"/>
      <c r="P351" s="59"/>
      <c r="Q351" s="59"/>
      <c r="R351" s="59"/>
      <c r="S351" s="59"/>
      <c r="T351" s="59"/>
      <c r="U351" s="59"/>
      <c r="V351" s="59"/>
      <c r="W351" s="59"/>
      <c r="X351" s="59"/>
      <c r="Y351" s="59"/>
      <c r="Z351" s="59"/>
      <c r="AA351" s="59"/>
    </row>
    <row r="352" spans="1:27" ht="16">
      <c r="A352" s="59"/>
      <c r="B352" s="59"/>
      <c r="C352" s="59"/>
      <c r="D352" s="59"/>
      <c r="E352" s="59"/>
      <c r="F352" s="59"/>
      <c r="G352" s="59"/>
      <c r="H352" s="79"/>
      <c r="I352" s="59"/>
      <c r="J352" s="59"/>
      <c r="K352" s="59"/>
      <c r="L352" s="59"/>
      <c r="M352" s="59"/>
      <c r="N352" s="59"/>
      <c r="O352" s="59"/>
      <c r="P352" s="59"/>
      <c r="Q352" s="59"/>
      <c r="R352" s="59"/>
      <c r="S352" s="59"/>
      <c r="T352" s="59"/>
      <c r="U352" s="59"/>
      <c r="V352" s="59"/>
      <c r="W352" s="59"/>
      <c r="X352" s="59"/>
      <c r="Y352" s="59"/>
      <c r="Z352" s="59"/>
      <c r="AA352" s="59"/>
    </row>
    <row r="353" spans="1:27" ht="16">
      <c r="A353" s="59"/>
      <c r="B353" s="59"/>
      <c r="C353" s="59"/>
      <c r="D353" s="59"/>
      <c r="E353" s="59"/>
      <c r="F353" s="59"/>
      <c r="G353" s="59"/>
      <c r="H353" s="79"/>
      <c r="I353" s="59"/>
      <c r="J353" s="59"/>
      <c r="K353" s="59"/>
      <c r="L353" s="59"/>
      <c r="M353" s="59"/>
      <c r="N353" s="59"/>
      <c r="O353" s="59"/>
      <c r="P353" s="59"/>
      <c r="Q353" s="59"/>
      <c r="R353" s="59"/>
      <c r="S353" s="59"/>
      <c r="T353" s="59"/>
      <c r="U353" s="59"/>
      <c r="V353" s="59"/>
      <c r="W353" s="59"/>
      <c r="X353" s="59"/>
      <c r="Y353" s="59"/>
      <c r="Z353" s="59"/>
      <c r="AA353" s="59"/>
    </row>
    <row r="354" spans="1:27" ht="16">
      <c r="A354" s="59"/>
      <c r="B354" s="59"/>
      <c r="C354" s="59"/>
      <c r="D354" s="59"/>
      <c r="E354" s="59"/>
      <c r="F354" s="59"/>
      <c r="G354" s="59"/>
      <c r="H354" s="79"/>
      <c r="I354" s="59"/>
      <c r="J354" s="59"/>
      <c r="K354" s="59"/>
      <c r="L354" s="59"/>
      <c r="M354" s="59"/>
      <c r="N354" s="59"/>
      <c r="O354" s="59"/>
      <c r="P354" s="59"/>
      <c r="Q354" s="59"/>
      <c r="R354" s="59"/>
      <c r="S354" s="59"/>
      <c r="T354" s="59"/>
      <c r="U354" s="59"/>
      <c r="V354" s="59"/>
      <c r="W354" s="59"/>
      <c r="X354" s="59"/>
      <c r="Y354" s="59"/>
      <c r="Z354" s="59"/>
      <c r="AA354" s="59"/>
    </row>
    <row r="355" spans="1:27" ht="16">
      <c r="A355" s="59"/>
      <c r="B355" s="59"/>
      <c r="C355" s="59"/>
      <c r="D355" s="59"/>
      <c r="E355" s="59"/>
      <c r="F355" s="59"/>
      <c r="G355" s="59"/>
      <c r="H355" s="79"/>
      <c r="I355" s="59"/>
      <c r="J355" s="59"/>
      <c r="K355" s="59"/>
      <c r="L355" s="59"/>
      <c r="M355" s="59"/>
      <c r="N355" s="59"/>
      <c r="O355" s="59"/>
      <c r="P355" s="59"/>
      <c r="Q355" s="59"/>
      <c r="R355" s="59"/>
      <c r="S355" s="59"/>
      <c r="T355" s="59"/>
      <c r="U355" s="59"/>
      <c r="V355" s="59"/>
      <c r="W355" s="59"/>
      <c r="X355" s="59"/>
      <c r="Y355" s="59"/>
      <c r="Z355" s="59"/>
      <c r="AA355" s="59"/>
    </row>
    <row r="356" spans="1:27" ht="16">
      <c r="A356" s="59"/>
      <c r="B356" s="59"/>
      <c r="C356" s="59"/>
      <c r="D356" s="59"/>
      <c r="E356" s="59"/>
      <c r="F356" s="59"/>
      <c r="G356" s="59"/>
      <c r="H356" s="79"/>
      <c r="I356" s="59"/>
      <c r="J356" s="59"/>
      <c r="K356" s="59"/>
      <c r="L356" s="59"/>
      <c r="M356" s="59"/>
      <c r="N356" s="59"/>
      <c r="O356" s="59"/>
      <c r="P356" s="59"/>
      <c r="Q356" s="59"/>
      <c r="R356" s="59"/>
      <c r="S356" s="59"/>
      <c r="T356" s="59"/>
      <c r="U356" s="59"/>
      <c r="V356" s="59"/>
      <c r="W356" s="59"/>
      <c r="X356" s="59"/>
      <c r="Y356" s="59"/>
      <c r="Z356" s="59"/>
      <c r="AA356" s="59"/>
    </row>
    <row r="357" spans="1:27" ht="16">
      <c r="A357" s="59"/>
      <c r="B357" s="59"/>
      <c r="C357" s="59"/>
      <c r="D357" s="59"/>
      <c r="E357" s="59"/>
      <c r="F357" s="59"/>
      <c r="G357" s="59"/>
      <c r="H357" s="79"/>
      <c r="I357" s="59"/>
      <c r="J357" s="59"/>
      <c r="K357" s="59"/>
      <c r="L357" s="59"/>
      <c r="M357" s="59"/>
      <c r="N357" s="59"/>
      <c r="O357" s="59"/>
      <c r="P357" s="59"/>
      <c r="Q357" s="59"/>
      <c r="R357" s="59"/>
      <c r="S357" s="59"/>
      <c r="T357" s="59"/>
      <c r="U357" s="59"/>
      <c r="V357" s="59"/>
      <c r="W357" s="59"/>
      <c r="X357" s="59"/>
      <c r="Y357" s="59"/>
      <c r="Z357" s="59"/>
      <c r="AA357" s="59"/>
    </row>
    <row r="358" spans="1:27" ht="16">
      <c r="A358" s="59"/>
      <c r="B358" s="59"/>
      <c r="C358" s="59"/>
      <c r="D358" s="59"/>
      <c r="E358" s="59"/>
      <c r="F358" s="59"/>
      <c r="G358" s="59"/>
      <c r="H358" s="79"/>
      <c r="I358" s="59"/>
      <c r="J358" s="59"/>
      <c r="K358" s="59"/>
      <c r="L358" s="59"/>
      <c r="M358" s="59"/>
      <c r="N358" s="59"/>
      <c r="O358" s="59"/>
      <c r="P358" s="59"/>
      <c r="Q358" s="59"/>
      <c r="R358" s="59"/>
      <c r="S358" s="59"/>
      <c r="T358" s="59"/>
      <c r="U358" s="59"/>
      <c r="V358" s="59"/>
      <c r="W358" s="59"/>
      <c r="X358" s="59"/>
      <c r="Y358" s="59"/>
      <c r="Z358" s="59"/>
      <c r="AA358" s="59"/>
    </row>
    <row r="359" spans="1:27" ht="16">
      <c r="A359" s="59"/>
      <c r="B359" s="59"/>
      <c r="C359" s="59"/>
      <c r="D359" s="59"/>
      <c r="E359" s="59"/>
      <c r="F359" s="59"/>
      <c r="G359" s="59"/>
      <c r="H359" s="79"/>
      <c r="I359" s="59"/>
      <c r="J359" s="59"/>
      <c r="K359" s="59"/>
      <c r="L359" s="59"/>
      <c r="M359" s="59"/>
      <c r="N359" s="59"/>
      <c r="O359" s="59"/>
      <c r="P359" s="59"/>
      <c r="Q359" s="59"/>
      <c r="R359" s="59"/>
      <c r="S359" s="59"/>
      <c r="T359" s="59"/>
      <c r="U359" s="59"/>
      <c r="V359" s="59"/>
      <c r="W359" s="59"/>
      <c r="X359" s="59"/>
      <c r="Y359" s="59"/>
      <c r="Z359" s="59"/>
      <c r="AA359" s="59"/>
    </row>
    <row r="360" spans="1:27" ht="16">
      <c r="A360" s="59"/>
      <c r="B360" s="59"/>
      <c r="C360" s="59"/>
      <c r="D360" s="59"/>
      <c r="E360" s="59"/>
      <c r="F360" s="59"/>
      <c r="G360" s="59"/>
      <c r="H360" s="79"/>
      <c r="I360" s="59"/>
      <c r="J360" s="59"/>
      <c r="K360" s="59"/>
      <c r="L360" s="59"/>
      <c r="M360" s="59"/>
      <c r="N360" s="59"/>
      <c r="O360" s="59"/>
      <c r="P360" s="59"/>
      <c r="Q360" s="59"/>
      <c r="R360" s="59"/>
      <c r="S360" s="59"/>
      <c r="T360" s="59"/>
      <c r="U360" s="59"/>
      <c r="V360" s="59"/>
      <c r="W360" s="59"/>
      <c r="X360" s="59"/>
      <c r="Y360" s="59"/>
      <c r="Z360" s="59"/>
      <c r="AA360" s="59"/>
    </row>
    <row r="361" spans="1:27" ht="16">
      <c r="A361" s="59"/>
      <c r="B361" s="59"/>
      <c r="C361" s="59"/>
      <c r="D361" s="59"/>
      <c r="E361" s="59"/>
      <c r="F361" s="59"/>
      <c r="G361" s="59"/>
      <c r="H361" s="79"/>
      <c r="I361" s="59"/>
      <c r="J361" s="59"/>
      <c r="K361" s="59"/>
      <c r="L361" s="59"/>
      <c r="M361" s="59"/>
      <c r="N361" s="59"/>
      <c r="O361" s="59"/>
      <c r="P361" s="59"/>
      <c r="Q361" s="59"/>
      <c r="R361" s="59"/>
      <c r="S361" s="59"/>
      <c r="T361" s="59"/>
      <c r="U361" s="59"/>
      <c r="V361" s="59"/>
      <c r="W361" s="59"/>
      <c r="X361" s="59"/>
      <c r="Y361" s="59"/>
      <c r="Z361" s="59"/>
      <c r="AA361" s="59"/>
    </row>
    <row r="362" spans="1:27" ht="16">
      <c r="A362" s="59"/>
      <c r="B362" s="59"/>
      <c r="C362" s="59"/>
      <c r="D362" s="59"/>
      <c r="E362" s="59"/>
      <c r="F362" s="59"/>
      <c r="G362" s="59"/>
      <c r="H362" s="79"/>
      <c r="I362" s="59"/>
      <c r="J362" s="59"/>
      <c r="K362" s="59"/>
      <c r="L362" s="59"/>
      <c r="M362" s="59"/>
      <c r="N362" s="59"/>
      <c r="O362" s="59"/>
      <c r="P362" s="59"/>
      <c r="Q362" s="59"/>
      <c r="R362" s="59"/>
      <c r="S362" s="59"/>
      <c r="T362" s="59"/>
      <c r="U362" s="59"/>
      <c r="V362" s="59"/>
      <c r="W362" s="59"/>
      <c r="X362" s="59"/>
      <c r="Y362" s="59"/>
      <c r="Z362" s="59"/>
      <c r="AA362" s="59"/>
    </row>
    <row r="363" spans="1:27" ht="16">
      <c r="A363" s="59"/>
      <c r="B363" s="59"/>
      <c r="C363" s="59"/>
      <c r="D363" s="59"/>
      <c r="E363" s="59"/>
      <c r="F363" s="59"/>
      <c r="G363" s="59"/>
      <c r="H363" s="79"/>
      <c r="I363" s="59"/>
      <c r="J363" s="59"/>
      <c r="K363" s="59"/>
      <c r="L363" s="59"/>
      <c r="M363" s="59"/>
      <c r="N363" s="59"/>
      <c r="O363" s="59"/>
      <c r="P363" s="59"/>
      <c r="Q363" s="59"/>
      <c r="R363" s="59"/>
      <c r="S363" s="59"/>
      <c r="T363" s="59"/>
      <c r="U363" s="59"/>
      <c r="V363" s="59"/>
      <c r="W363" s="59"/>
      <c r="X363" s="59"/>
      <c r="Y363" s="59"/>
      <c r="Z363" s="59"/>
      <c r="AA363" s="59"/>
    </row>
    <row r="364" spans="1:27" ht="16">
      <c r="A364" s="59"/>
      <c r="B364" s="59"/>
      <c r="C364" s="59"/>
      <c r="D364" s="59"/>
      <c r="E364" s="59"/>
      <c r="F364" s="59"/>
      <c r="G364" s="59"/>
      <c r="H364" s="79"/>
      <c r="I364" s="59"/>
      <c r="J364" s="59"/>
      <c r="K364" s="59"/>
      <c r="L364" s="59"/>
      <c r="M364" s="59"/>
      <c r="N364" s="59"/>
      <c r="O364" s="59"/>
      <c r="P364" s="59"/>
      <c r="Q364" s="59"/>
      <c r="R364" s="59"/>
      <c r="S364" s="59"/>
      <c r="T364" s="59"/>
      <c r="U364" s="59"/>
      <c r="V364" s="59"/>
      <c r="W364" s="59"/>
      <c r="X364" s="59"/>
      <c r="Y364" s="59"/>
      <c r="Z364" s="59"/>
      <c r="AA364" s="59"/>
    </row>
    <row r="365" spans="1:27" ht="16">
      <c r="A365" s="59"/>
      <c r="B365" s="59"/>
      <c r="C365" s="59"/>
      <c r="D365" s="59"/>
      <c r="E365" s="59"/>
      <c r="F365" s="59"/>
      <c r="G365" s="59"/>
      <c r="H365" s="79"/>
      <c r="I365" s="59"/>
      <c r="J365" s="59"/>
      <c r="K365" s="59"/>
      <c r="L365" s="59"/>
      <c r="M365" s="59"/>
      <c r="N365" s="59"/>
      <c r="O365" s="59"/>
      <c r="P365" s="59"/>
      <c r="Q365" s="59"/>
      <c r="R365" s="59"/>
      <c r="S365" s="59"/>
      <c r="T365" s="59"/>
      <c r="U365" s="59"/>
      <c r="V365" s="59"/>
      <c r="W365" s="59"/>
      <c r="X365" s="59"/>
      <c r="Y365" s="59"/>
      <c r="Z365" s="59"/>
      <c r="AA365" s="59"/>
    </row>
    <row r="366" spans="1:27" ht="16">
      <c r="A366" s="59"/>
      <c r="B366" s="59"/>
      <c r="C366" s="59"/>
      <c r="D366" s="59"/>
      <c r="E366" s="59"/>
      <c r="F366" s="59"/>
      <c r="G366" s="59"/>
      <c r="H366" s="79"/>
      <c r="I366" s="59"/>
      <c r="J366" s="59"/>
      <c r="K366" s="59"/>
      <c r="L366" s="59"/>
      <c r="M366" s="59"/>
      <c r="N366" s="59"/>
      <c r="O366" s="59"/>
      <c r="P366" s="59"/>
      <c r="Q366" s="59"/>
      <c r="R366" s="59"/>
      <c r="S366" s="59"/>
      <c r="T366" s="59"/>
      <c r="U366" s="59"/>
      <c r="V366" s="59"/>
      <c r="W366" s="59"/>
      <c r="X366" s="59"/>
      <c r="Y366" s="59"/>
      <c r="Z366" s="59"/>
      <c r="AA366" s="59"/>
    </row>
    <row r="367" spans="1:27" ht="16">
      <c r="A367" s="59"/>
      <c r="B367" s="59"/>
      <c r="C367" s="59"/>
      <c r="D367" s="59"/>
      <c r="E367" s="59"/>
      <c r="F367" s="59"/>
      <c r="G367" s="59"/>
      <c r="H367" s="79"/>
      <c r="I367" s="59"/>
      <c r="J367" s="59"/>
      <c r="K367" s="59"/>
      <c r="L367" s="59"/>
      <c r="M367" s="59"/>
      <c r="N367" s="59"/>
      <c r="O367" s="59"/>
      <c r="P367" s="59"/>
      <c r="Q367" s="59"/>
      <c r="R367" s="59"/>
      <c r="S367" s="59"/>
      <c r="T367" s="59"/>
      <c r="U367" s="59"/>
      <c r="V367" s="59"/>
      <c r="W367" s="59"/>
      <c r="X367" s="59"/>
      <c r="Y367" s="59"/>
      <c r="Z367" s="59"/>
      <c r="AA367" s="59"/>
    </row>
    <row r="368" spans="1:27" ht="16">
      <c r="A368" s="59"/>
      <c r="B368" s="59"/>
      <c r="C368" s="59"/>
      <c r="D368" s="59"/>
      <c r="E368" s="59"/>
      <c r="F368" s="59"/>
      <c r="G368" s="59"/>
      <c r="H368" s="79"/>
      <c r="I368" s="59"/>
      <c r="J368" s="59"/>
      <c r="K368" s="59"/>
      <c r="L368" s="59"/>
      <c r="M368" s="59"/>
      <c r="N368" s="59"/>
      <c r="O368" s="59"/>
      <c r="P368" s="59"/>
      <c r="Q368" s="59"/>
      <c r="R368" s="59"/>
      <c r="S368" s="59"/>
      <c r="T368" s="59"/>
      <c r="U368" s="59"/>
      <c r="V368" s="59"/>
      <c r="W368" s="59"/>
      <c r="X368" s="59"/>
      <c r="Y368" s="59"/>
      <c r="Z368" s="59"/>
      <c r="AA368" s="59"/>
    </row>
    <row r="369" spans="1:27" ht="16">
      <c r="A369" s="59"/>
      <c r="B369" s="59"/>
      <c r="C369" s="59"/>
      <c r="D369" s="59"/>
      <c r="E369" s="59"/>
      <c r="F369" s="59"/>
      <c r="G369" s="59"/>
      <c r="H369" s="79"/>
      <c r="I369" s="59"/>
      <c r="J369" s="59"/>
      <c r="K369" s="59"/>
      <c r="L369" s="59"/>
      <c r="M369" s="59"/>
      <c r="N369" s="59"/>
      <c r="O369" s="59"/>
      <c r="P369" s="59"/>
      <c r="Q369" s="59"/>
      <c r="R369" s="59"/>
      <c r="S369" s="59"/>
      <c r="T369" s="59"/>
      <c r="U369" s="59"/>
      <c r="V369" s="59"/>
      <c r="W369" s="59"/>
      <c r="X369" s="59"/>
      <c r="Y369" s="59"/>
      <c r="Z369" s="59"/>
      <c r="AA369" s="59"/>
    </row>
    <row r="370" spans="1:27" ht="16">
      <c r="A370" s="59"/>
      <c r="B370" s="59"/>
      <c r="C370" s="59"/>
      <c r="D370" s="59"/>
      <c r="E370" s="59"/>
      <c r="F370" s="59"/>
      <c r="G370" s="59"/>
      <c r="H370" s="79"/>
      <c r="I370" s="59"/>
      <c r="J370" s="59"/>
      <c r="K370" s="59"/>
      <c r="L370" s="59"/>
      <c r="M370" s="59"/>
      <c r="N370" s="59"/>
      <c r="O370" s="59"/>
      <c r="P370" s="59"/>
      <c r="Q370" s="59"/>
      <c r="R370" s="59"/>
      <c r="S370" s="59"/>
      <c r="T370" s="59"/>
      <c r="U370" s="59"/>
      <c r="V370" s="59"/>
      <c r="W370" s="59"/>
      <c r="X370" s="59"/>
      <c r="Y370" s="59"/>
      <c r="Z370" s="59"/>
      <c r="AA370" s="59"/>
    </row>
    <row r="371" spans="1:27" ht="16">
      <c r="A371" s="59"/>
      <c r="B371" s="59"/>
      <c r="C371" s="59"/>
      <c r="D371" s="59"/>
      <c r="E371" s="59"/>
      <c r="F371" s="59"/>
      <c r="G371" s="59"/>
      <c r="H371" s="79"/>
      <c r="I371" s="59"/>
      <c r="J371" s="59"/>
      <c r="K371" s="59"/>
      <c r="L371" s="59"/>
      <c r="M371" s="59"/>
      <c r="N371" s="59"/>
      <c r="O371" s="59"/>
      <c r="P371" s="59"/>
      <c r="Q371" s="59"/>
      <c r="R371" s="59"/>
      <c r="S371" s="59"/>
      <c r="T371" s="59"/>
      <c r="U371" s="59"/>
      <c r="V371" s="59"/>
      <c r="W371" s="59"/>
      <c r="X371" s="59"/>
      <c r="Y371" s="59"/>
      <c r="Z371" s="59"/>
      <c r="AA371" s="59"/>
    </row>
    <row r="372" spans="1:27" ht="16">
      <c r="A372" s="59"/>
      <c r="B372" s="59"/>
      <c r="C372" s="59"/>
      <c r="D372" s="59"/>
      <c r="E372" s="59"/>
      <c r="F372" s="59"/>
      <c r="G372" s="59"/>
      <c r="H372" s="79"/>
      <c r="I372" s="59"/>
      <c r="J372" s="59"/>
      <c r="K372" s="59"/>
      <c r="L372" s="59"/>
      <c r="M372" s="59"/>
      <c r="N372" s="59"/>
      <c r="O372" s="59"/>
      <c r="P372" s="59"/>
      <c r="Q372" s="59"/>
      <c r="R372" s="59"/>
      <c r="S372" s="59"/>
      <c r="T372" s="59"/>
      <c r="U372" s="59"/>
      <c r="V372" s="59"/>
      <c r="W372" s="59"/>
      <c r="X372" s="59"/>
      <c r="Y372" s="59"/>
      <c r="Z372" s="59"/>
      <c r="AA372" s="59"/>
    </row>
    <row r="373" spans="1:27" ht="16">
      <c r="A373" s="59"/>
      <c r="B373" s="59"/>
      <c r="C373" s="59"/>
      <c r="D373" s="59"/>
      <c r="E373" s="59"/>
      <c r="F373" s="59"/>
      <c r="G373" s="59"/>
      <c r="H373" s="79"/>
      <c r="I373" s="59"/>
      <c r="J373" s="59"/>
      <c r="K373" s="59"/>
      <c r="L373" s="59"/>
      <c r="M373" s="59"/>
      <c r="N373" s="59"/>
      <c r="O373" s="59"/>
      <c r="P373" s="59"/>
      <c r="Q373" s="59"/>
      <c r="R373" s="59"/>
      <c r="S373" s="59"/>
      <c r="T373" s="59"/>
      <c r="U373" s="59"/>
      <c r="V373" s="59"/>
      <c r="W373" s="59"/>
      <c r="X373" s="59"/>
      <c r="Y373" s="59"/>
      <c r="Z373" s="59"/>
      <c r="AA373" s="59"/>
    </row>
    <row r="374" spans="1:27" ht="16">
      <c r="A374" s="59"/>
      <c r="B374" s="59"/>
      <c r="C374" s="59"/>
      <c r="D374" s="59"/>
      <c r="E374" s="59"/>
      <c r="F374" s="59"/>
      <c r="G374" s="59"/>
      <c r="H374" s="79"/>
      <c r="I374" s="59"/>
      <c r="J374" s="59"/>
      <c r="K374" s="59"/>
      <c r="L374" s="59"/>
      <c r="M374" s="59"/>
      <c r="N374" s="59"/>
      <c r="O374" s="59"/>
      <c r="P374" s="59"/>
      <c r="Q374" s="59"/>
      <c r="R374" s="59"/>
      <c r="S374" s="59"/>
      <c r="T374" s="59"/>
      <c r="U374" s="59"/>
      <c r="V374" s="59"/>
      <c r="W374" s="59"/>
      <c r="X374" s="59"/>
      <c r="Y374" s="59"/>
      <c r="Z374" s="59"/>
      <c r="AA374" s="59"/>
    </row>
    <row r="375" spans="1:27" ht="16">
      <c r="A375" s="59"/>
      <c r="B375" s="59"/>
      <c r="C375" s="59"/>
      <c r="D375" s="59"/>
      <c r="E375" s="59"/>
      <c r="F375" s="59"/>
      <c r="G375" s="59"/>
      <c r="H375" s="79"/>
      <c r="I375" s="59"/>
      <c r="J375" s="59"/>
      <c r="K375" s="59"/>
      <c r="L375" s="59"/>
      <c r="M375" s="59"/>
      <c r="N375" s="59"/>
      <c r="O375" s="59"/>
      <c r="P375" s="59"/>
      <c r="Q375" s="59"/>
      <c r="R375" s="59"/>
      <c r="S375" s="59"/>
      <c r="T375" s="59"/>
      <c r="U375" s="59"/>
      <c r="V375" s="59"/>
      <c r="W375" s="59"/>
      <c r="X375" s="59"/>
      <c r="Y375" s="59"/>
      <c r="Z375" s="59"/>
      <c r="AA375" s="59"/>
    </row>
    <row r="376" spans="1:27" ht="16">
      <c r="A376" s="59"/>
      <c r="B376" s="59"/>
      <c r="C376" s="59"/>
      <c r="D376" s="59"/>
      <c r="E376" s="59"/>
      <c r="F376" s="59"/>
      <c r="G376" s="59"/>
      <c r="H376" s="79"/>
      <c r="I376" s="59"/>
      <c r="J376" s="59"/>
      <c r="K376" s="59"/>
      <c r="L376" s="59"/>
      <c r="M376" s="59"/>
      <c r="N376" s="59"/>
      <c r="O376" s="59"/>
      <c r="P376" s="59"/>
      <c r="Q376" s="59"/>
      <c r="R376" s="59"/>
      <c r="S376" s="59"/>
      <c r="T376" s="59"/>
      <c r="U376" s="59"/>
      <c r="V376" s="59"/>
      <c r="W376" s="59"/>
      <c r="X376" s="59"/>
      <c r="Y376" s="59"/>
      <c r="Z376" s="59"/>
      <c r="AA376" s="59"/>
    </row>
    <row r="377" spans="1:27" ht="16">
      <c r="A377" s="59"/>
      <c r="B377" s="59"/>
      <c r="C377" s="59"/>
      <c r="D377" s="59"/>
      <c r="E377" s="59"/>
      <c r="F377" s="59"/>
      <c r="G377" s="59"/>
      <c r="H377" s="79"/>
      <c r="I377" s="59"/>
      <c r="J377" s="59"/>
      <c r="K377" s="59"/>
      <c r="L377" s="59"/>
      <c r="M377" s="59"/>
      <c r="N377" s="59"/>
      <c r="O377" s="59"/>
      <c r="P377" s="59"/>
      <c r="Q377" s="59"/>
      <c r="R377" s="59"/>
      <c r="S377" s="59"/>
      <c r="T377" s="59"/>
      <c r="U377" s="59"/>
      <c r="V377" s="59"/>
      <c r="W377" s="59"/>
      <c r="X377" s="59"/>
      <c r="Y377" s="59"/>
      <c r="Z377" s="59"/>
      <c r="AA377" s="59"/>
    </row>
    <row r="378" spans="1:27" ht="16">
      <c r="A378" s="59"/>
      <c r="B378" s="59"/>
      <c r="C378" s="59"/>
      <c r="D378" s="59"/>
      <c r="E378" s="59"/>
      <c r="F378" s="59"/>
      <c r="G378" s="59"/>
      <c r="H378" s="79"/>
      <c r="I378" s="59"/>
      <c r="J378" s="59"/>
      <c r="K378" s="59"/>
      <c r="L378" s="59"/>
      <c r="M378" s="59"/>
      <c r="N378" s="59"/>
      <c r="O378" s="59"/>
      <c r="P378" s="59"/>
      <c r="Q378" s="59"/>
      <c r="R378" s="59"/>
      <c r="S378" s="59"/>
      <c r="T378" s="59"/>
      <c r="U378" s="59"/>
      <c r="V378" s="59"/>
      <c r="W378" s="59"/>
      <c r="X378" s="59"/>
      <c r="Y378" s="59"/>
      <c r="Z378" s="59"/>
      <c r="AA378" s="59"/>
    </row>
    <row r="379" spans="1:27" ht="16">
      <c r="A379" s="59"/>
      <c r="B379" s="59"/>
      <c r="C379" s="59"/>
      <c r="D379" s="59"/>
      <c r="E379" s="59"/>
      <c r="F379" s="59"/>
      <c r="G379" s="59"/>
      <c r="H379" s="79"/>
      <c r="I379" s="59"/>
      <c r="J379" s="59"/>
      <c r="K379" s="59"/>
      <c r="L379" s="59"/>
      <c r="M379" s="59"/>
      <c r="N379" s="59"/>
      <c r="O379" s="59"/>
      <c r="P379" s="59"/>
      <c r="Q379" s="59"/>
      <c r="R379" s="59"/>
      <c r="S379" s="59"/>
      <c r="T379" s="59"/>
      <c r="U379" s="59"/>
      <c r="V379" s="59"/>
      <c r="W379" s="59"/>
      <c r="X379" s="59"/>
      <c r="Y379" s="59"/>
      <c r="Z379" s="59"/>
      <c r="AA379" s="59"/>
    </row>
    <row r="380" spans="1:27" ht="16">
      <c r="A380" s="59"/>
      <c r="B380" s="59"/>
      <c r="C380" s="59"/>
      <c r="D380" s="59"/>
      <c r="E380" s="59"/>
      <c r="F380" s="59"/>
      <c r="G380" s="59"/>
      <c r="H380" s="79"/>
      <c r="I380" s="59"/>
      <c r="J380" s="59"/>
      <c r="K380" s="59"/>
      <c r="L380" s="59"/>
      <c r="M380" s="59"/>
      <c r="N380" s="59"/>
      <c r="O380" s="59"/>
      <c r="P380" s="59"/>
      <c r="Q380" s="59"/>
      <c r="R380" s="59"/>
      <c r="S380" s="59"/>
      <c r="T380" s="59"/>
      <c r="U380" s="59"/>
      <c r="V380" s="59"/>
      <c r="W380" s="59"/>
      <c r="X380" s="59"/>
      <c r="Y380" s="59"/>
      <c r="Z380" s="59"/>
      <c r="AA380" s="59"/>
    </row>
    <row r="381" spans="1:27" ht="16">
      <c r="A381" s="59"/>
      <c r="B381" s="59"/>
      <c r="C381" s="59"/>
      <c r="D381" s="59"/>
      <c r="E381" s="59"/>
      <c r="F381" s="59"/>
      <c r="G381" s="59"/>
      <c r="H381" s="79"/>
      <c r="I381" s="59"/>
      <c r="J381" s="59"/>
      <c r="K381" s="59"/>
      <c r="L381" s="59"/>
      <c r="M381" s="59"/>
      <c r="N381" s="59"/>
      <c r="O381" s="59"/>
      <c r="P381" s="59"/>
      <c r="Q381" s="59"/>
      <c r="R381" s="59"/>
      <c r="S381" s="59"/>
      <c r="T381" s="59"/>
      <c r="U381" s="59"/>
      <c r="V381" s="59"/>
      <c r="W381" s="59"/>
      <c r="X381" s="59"/>
      <c r="Y381" s="59"/>
      <c r="Z381" s="59"/>
      <c r="AA381" s="59"/>
    </row>
    <row r="382" spans="1:27" ht="16">
      <c r="A382" s="59"/>
      <c r="B382" s="59"/>
      <c r="C382" s="59"/>
      <c r="D382" s="59"/>
      <c r="E382" s="59"/>
      <c r="F382" s="59"/>
      <c r="G382" s="59"/>
      <c r="H382" s="79"/>
      <c r="I382" s="59"/>
      <c r="J382" s="59"/>
      <c r="K382" s="59"/>
      <c r="L382" s="59"/>
      <c r="M382" s="59"/>
      <c r="N382" s="59"/>
      <c r="O382" s="59"/>
      <c r="P382" s="59"/>
      <c r="Q382" s="59"/>
      <c r="R382" s="59"/>
      <c r="S382" s="59"/>
      <c r="T382" s="59"/>
      <c r="U382" s="59"/>
      <c r="V382" s="59"/>
      <c r="W382" s="59"/>
      <c r="X382" s="59"/>
      <c r="Y382" s="59"/>
      <c r="Z382" s="59"/>
      <c r="AA382" s="59"/>
    </row>
    <row r="383" spans="1:27" ht="16">
      <c r="A383" s="59"/>
      <c r="B383" s="59"/>
      <c r="C383" s="59"/>
      <c r="D383" s="59"/>
      <c r="E383" s="59"/>
      <c r="F383" s="59"/>
      <c r="G383" s="59"/>
      <c r="H383" s="79"/>
      <c r="I383" s="59"/>
      <c r="J383" s="59"/>
      <c r="K383" s="59"/>
      <c r="L383" s="59"/>
      <c r="M383" s="59"/>
      <c r="N383" s="59"/>
      <c r="O383" s="59"/>
      <c r="P383" s="59"/>
      <c r="Q383" s="59"/>
      <c r="R383" s="59"/>
      <c r="S383" s="59"/>
      <c r="T383" s="59"/>
      <c r="U383" s="59"/>
      <c r="V383" s="59"/>
      <c r="W383" s="59"/>
      <c r="X383" s="59"/>
      <c r="Y383" s="59"/>
      <c r="Z383" s="59"/>
      <c r="AA383" s="59"/>
    </row>
    <row r="384" spans="1:27" ht="16">
      <c r="A384" s="59"/>
      <c r="B384" s="59"/>
      <c r="C384" s="59"/>
      <c r="D384" s="59"/>
      <c r="E384" s="59"/>
      <c r="F384" s="59"/>
      <c r="G384" s="59"/>
      <c r="H384" s="79"/>
      <c r="I384" s="59"/>
      <c r="J384" s="59"/>
      <c r="K384" s="59"/>
      <c r="L384" s="59"/>
      <c r="M384" s="59"/>
      <c r="N384" s="59"/>
      <c r="O384" s="59"/>
      <c r="P384" s="59"/>
      <c r="Q384" s="59"/>
      <c r="R384" s="59"/>
      <c r="S384" s="59"/>
      <c r="T384" s="59"/>
      <c r="U384" s="59"/>
      <c r="V384" s="59"/>
      <c r="W384" s="59"/>
      <c r="X384" s="59"/>
      <c r="Y384" s="59"/>
      <c r="Z384" s="59"/>
      <c r="AA384" s="59"/>
    </row>
    <row r="385" spans="1:27" ht="16">
      <c r="A385" s="59"/>
      <c r="B385" s="59"/>
      <c r="C385" s="59"/>
      <c r="D385" s="59"/>
      <c r="E385" s="59"/>
      <c r="F385" s="59"/>
      <c r="G385" s="59"/>
      <c r="H385" s="79"/>
      <c r="I385" s="59"/>
      <c r="J385" s="59"/>
      <c r="K385" s="59"/>
      <c r="L385" s="59"/>
      <c r="M385" s="59"/>
      <c r="N385" s="59"/>
      <c r="O385" s="59"/>
      <c r="P385" s="59"/>
      <c r="Q385" s="59"/>
      <c r="R385" s="59"/>
      <c r="S385" s="59"/>
      <c r="T385" s="59"/>
      <c r="U385" s="59"/>
      <c r="V385" s="59"/>
      <c r="W385" s="59"/>
      <c r="X385" s="59"/>
      <c r="Y385" s="59"/>
      <c r="Z385" s="59"/>
      <c r="AA385" s="59"/>
    </row>
    <row r="386" spans="1:27" ht="16">
      <c r="A386" s="59"/>
      <c r="B386" s="59"/>
      <c r="C386" s="59"/>
      <c r="D386" s="59"/>
      <c r="E386" s="59"/>
      <c r="F386" s="59"/>
      <c r="G386" s="59"/>
      <c r="H386" s="79"/>
      <c r="I386" s="59"/>
      <c r="J386" s="59"/>
      <c r="K386" s="59"/>
      <c r="L386" s="59"/>
      <c r="M386" s="59"/>
      <c r="N386" s="59"/>
      <c r="O386" s="59"/>
      <c r="P386" s="59"/>
      <c r="Q386" s="59"/>
      <c r="R386" s="59"/>
      <c r="S386" s="59"/>
      <c r="T386" s="59"/>
      <c r="U386" s="59"/>
      <c r="V386" s="59"/>
      <c r="W386" s="59"/>
      <c r="X386" s="59"/>
      <c r="Y386" s="59"/>
      <c r="Z386" s="59"/>
      <c r="AA386" s="59"/>
    </row>
    <row r="387" spans="1:27" ht="16">
      <c r="A387" s="59"/>
      <c r="B387" s="59"/>
      <c r="C387" s="59"/>
      <c r="D387" s="59"/>
      <c r="E387" s="59"/>
      <c r="F387" s="59"/>
      <c r="G387" s="59"/>
      <c r="H387" s="79"/>
      <c r="I387" s="59"/>
      <c r="J387" s="59"/>
      <c r="K387" s="59"/>
      <c r="L387" s="59"/>
      <c r="M387" s="59"/>
      <c r="N387" s="59"/>
      <c r="O387" s="59"/>
      <c r="P387" s="59"/>
      <c r="Q387" s="59"/>
      <c r="R387" s="59"/>
      <c r="S387" s="59"/>
      <c r="T387" s="59"/>
      <c r="U387" s="59"/>
      <c r="V387" s="59"/>
      <c r="W387" s="59"/>
      <c r="X387" s="59"/>
      <c r="Y387" s="59"/>
      <c r="Z387" s="59"/>
      <c r="AA387" s="59"/>
    </row>
    <row r="388" spans="1:27" ht="16">
      <c r="A388" s="59"/>
      <c r="B388" s="59"/>
      <c r="C388" s="59"/>
      <c r="D388" s="59"/>
      <c r="E388" s="59"/>
      <c r="F388" s="59"/>
      <c r="G388" s="59"/>
      <c r="H388" s="79"/>
      <c r="I388" s="59"/>
      <c r="J388" s="59"/>
      <c r="K388" s="59"/>
      <c r="L388" s="59"/>
      <c r="M388" s="59"/>
      <c r="N388" s="59"/>
      <c r="O388" s="59"/>
      <c r="P388" s="59"/>
      <c r="Q388" s="59"/>
      <c r="R388" s="59"/>
      <c r="S388" s="59"/>
      <c r="T388" s="59"/>
      <c r="U388" s="59"/>
      <c r="V388" s="59"/>
      <c r="W388" s="59"/>
      <c r="X388" s="59"/>
      <c r="Y388" s="59"/>
      <c r="Z388" s="59"/>
      <c r="AA388" s="59"/>
    </row>
    <row r="389" spans="1:27" ht="16">
      <c r="A389" s="59"/>
      <c r="B389" s="59"/>
      <c r="C389" s="59"/>
      <c r="D389" s="59"/>
      <c r="E389" s="59"/>
      <c r="F389" s="59"/>
      <c r="G389" s="59"/>
      <c r="H389" s="79"/>
      <c r="I389" s="59"/>
      <c r="J389" s="59"/>
      <c r="K389" s="59"/>
      <c r="L389" s="59"/>
      <c r="M389" s="59"/>
      <c r="N389" s="59"/>
      <c r="O389" s="59"/>
      <c r="P389" s="59"/>
      <c r="Q389" s="59"/>
      <c r="R389" s="59"/>
      <c r="S389" s="59"/>
      <c r="T389" s="59"/>
      <c r="U389" s="59"/>
      <c r="V389" s="59"/>
      <c r="W389" s="59"/>
      <c r="X389" s="59"/>
      <c r="Y389" s="59"/>
      <c r="Z389" s="59"/>
      <c r="AA389" s="59"/>
    </row>
    <row r="390" spans="1:27" ht="16">
      <c r="A390" s="59"/>
      <c r="B390" s="59"/>
      <c r="C390" s="59"/>
      <c r="D390" s="59"/>
      <c r="E390" s="59"/>
      <c r="F390" s="59"/>
      <c r="G390" s="59"/>
      <c r="H390" s="79"/>
      <c r="I390" s="59"/>
      <c r="J390" s="59"/>
      <c r="K390" s="59"/>
      <c r="L390" s="59"/>
      <c r="M390" s="59"/>
      <c r="N390" s="59"/>
      <c r="O390" s="59"/>
      <c r="P390" s="59"/>
      <c r="Q390" s="59"/>
      <c r="R390" s="59"/>
      <c r="S390" s="59"/>
      <c r="T390" s="59"/>
      <c r="U390" s="59"/>
      <c r="V390" s="59"/>
      <c r="W390" s="59"/>
      <c r="X390" s="59"/>
      <c r="Y390" s="59"/>
      <c r="Z390" s="59"/>
      <c r="AA390" s="59"/>
    </row>
    <row r="391" spans="1:27" ht="16">
      <c r="A391" s="59"/>
      <c r="B391" s="59"/>
      <c r="C391" s="59"/>
      <c r="D391" s="59"/>
      <c r="E391" s="59"/>
      <c r="F391" s="59"/>
      <c r="G391" s="59"/>
      <c r="H391" s="79"/>
      <c r="I391" s="59"/>
      <c r="J391" s="59"/>
      <c r="K391" s="59"/>
      <c r="L391" s="59"/>
      <c r="M391" s="59"/>
      <c r="N391" s="59"/>
      <c r="O391" s="59"/>
      <c r="P391" s="59"/>
      <c r="Q391" s="59"/>
      <c r="R391" s="59"/>
      <c r="S391" s="59"/>
      <c r="T391" s="59"/>
      <c r="U391" s="59"/>
      <c r="V391" s="59"/>
      <c r="W391" s="59"/>
      <c r="X391" s="59"/>
      <c r="Y391" s="59"/>
      <c r="Z391" s="59"/>
      <c r="AA391" s="59"/>
    </row>
    <row r="392" spans="1:27" ht="16">
      <c r="A392" s="59"/>
      <c r="B392" s="59"/>
      <c r="C392" s="59"/>
      <c r="D392" s="59"/>
      <c r="E392" s="59"/>
      <c r="F392" s="59"/>
      <c r="G392" s="59"/>
      <c r="H392" s="79"/>
      <c r="I392" s="59"/>
      <c r="J392" s="59"/>
      <c r="K392" s="59"/>
      <c r="L392" s="59"/>
      <c r="M392" s="59"/>
      <c r="N392" s="59"/>
      <c r="O392" s="59"/>
      <c r="P392" s="59"/>
      <c r="Q392" s="59"/>
      <c r="R392" s="59"/>
      <c r="S392" s="59"/>
      <c r="T392" s="59"/>
      <c r="U392" s="59"/>
      <c r="V392" s="59"/>
      <c r="W392" s="59"/>
      <c r="X392" s="59"/>
      <c r="Y392" s="59"/>
      <c r="Z392" s="59"/>
      <c r="AA392" s="59"/>
    </row>
    <row r="393" spans="1:27" ht="16">
      <c r="A393" s="59"/>
      <c r="B393" s="59"/>
      <c r="C393" s="59"/>
      <c r="D393" s="59"/>
      <c r="E393" s="59"/>
      <c r="F393" s="59"/>
      <c r="G393" s="59"/>
      <c r="H393" s="79"/>
      <c r="I393" s="59"/>
      <c r="J393" s="59"/>
      <c r="K393" s="59"/>
      <c r="L393" s="59"/>
      <c r="M393" s="59"/>
      <c r="N393" s="59"/>
      <c r="O393" s="59"/>
      <c r="P393" s="59"/>
      <c r="Q393" s="59"/>
      <c r="R393" s="59"/>
      <c r="S393" s="59"/>
      <c r="T393" s="59"/>
      <c r="U393" s="59"/>
      <c r="V393" s="59"/>
      <c r="W393" s="59"/>
      <c r="X393" s="59"/>
      <c r="Y393" s="59"/>
      <c r="Z393" s="59"/>
      <c r="AA393" s="59"/>
    </row>
    <row r="394" spans="1:27" ht="16">
      <c r="A394" s="59"/>
      <c r="B394" s="59"/>
      <c r="C394" s="59"/>
      <c r="D394" s="59"/>
      <c r="E394" s="59"/>
      <c r="F394" s="59"/>
      <c r="G394" s="59"/>
      <c r="H394" s="79"/>
      <c r="I394" s="59"/>
      <c r="J394" s="59"/>
      <c r="K394" s="59"/>
      <c r="L394" s="59"/>
      <c r="M394" s="59"/>
      <c r="N394" s="59"/>
      <c r="O394" s="59"/>
      <c r="P394" s="59"/>
      <c r="Q394" s="59"/>
      <c r="R394" s="59"/>
      <c r="S394" s="59"/>
      <c r="T394" s="59"/>
      <c r="U394" s="59"/>
      <c r="V394" s="59"/>
      <c r="W394" s="59"/>
      <c r="X394" s="59"/>
      <c r="Y394" s="59"/>
      <c r="Z394" s="59"/>
      <c r="AA394" s="59"/>
    </row>
    <row r="395" spans="1:27" ht="16">
      <c r="A395" s="59"/>
      <c r="B395" s="59"/>
      <c r="C395" s="59"/>
      <c r="D395" s="59"/>
      <c r="E395" s="59"/>
      <c r="F395" s="59"/>
      <c r="G395" s="59"/>
      <c r="H395" s="79"/>
      <c r="I395" s="59"/>
      <c r="J395" s="59"/>
      <c r="K395" s="59"/>
      <c r="L395" s="59"/>
      <c r="M395" s="59"/>
      <c r="N395" s="59"/>
      <c r="O395" s="59"/>
      <c r="P395" s="59"/>
      <c r="Q395" s="59"/>
      <c r="R395" s="59"/>
      <c r="S395" s="59"/>
      <c r="T395" s="59"/>
      <c r="U395" s="59"/>
      <c r="V395" s="59"/>
      <c r="W395" s="59"/>
      <c r="X395" s="59"/>
      <c r="Y395" s="59"/>
      <c r="Z395" s="59"/>
      <c r="AA395" s="59"/>
    </row>
    <row r="396" spans="1:27" ht="16">
      <c r="A396" s="59"/>
      <c r="B396" s="59"/>
      <c r="C396" s="59"/>
      <c r="D396" s="59"/>
      <c r="E396" s="59"/>
      <c r="F396" s="59"/>
      <c r="G396" s="59"/>
      <c r="H396" s="79"/>
      <c r="I396" s="59"/>
      <c r="J396" s="59"/>
      <c r="K396" s="59"/>
      <c r="L396" s="59"/>
      <c r="M396" s="59"/>
      <c r="N396" s="59"/>
      <c r="O396" s="59"/>
      <c r="P396" s="59"/>
      <c r="Q396" s="59"/>
      <c r="R396" s="59"/>
      <c r="S396" s="59"/>
      <c r="T396" s="59"/>
      <c r="U396" s="59"/>
      <c r="V396" s="59"/>
      <c r="W396" s="59"/>
      <c r="X396" s="59"/>
      <c r="Y396" s="59"/>
      <c r="Z396" s="59"/>
      <c r="AA396" s="59"/>
    </row>
    <row r="397" spans="1:27" ht="16">
      <c r="A397" s="59"/>
      <c r="B397" s="59"/>
      <c r="C397" s="59"/>
      <c r="D397" s="59"/>
      <c r="E397" s="59"/>
      <c r="F397" s="59"/>
      <c r="G397" s="59"/>
      <c r="H397" s="79"/>
      <c r="I397" s="59"/>
      <c r="J397" s="59"/>
      <c r="K397" s="59"/>
      <c r="L397" s="59"/>
      <c r="M397" s="59"/>
      <c r="N397" s="59"/>
      <c r="O397" s="59"/>
      <c r="P397" s="59"/>
      <c r="Q397" s="59"/>
      <c r="R397" s="59"/>
      <c r="S397" s="59"/>
      <c r="T397" s="59"/>
      <c r="U397" s="59"/>
      <c r="V397" s="59"/>
      <c r="W397" s="59"/>
      <c r="X397" s="59"/>
      <c r="Y397" s="59"/>
      <c r="Z397" s="59"/>
      <c r="AA397" s="59"/>
    </row>
    <row r="398" spans="1:27" ht="16">
      <c r="A398" s="59"/>
      <c r="B398" s="59"/>
      <c r="C398" s="59"/>
      <c r="D398" s="59"/>
      <c r="E398" s="59"/>
      <c r="F398" s="59"/>
      <c r="G398" s="59"/>
      <c r="H398" s="79"/>
      <c r="I398" s="59"/>
      <c r="J398" s="59"/>
      <c r="K398" s="59"/>
      <c r="L398" s="59"/>
      <c r="M398" s="59"/>
      <c r="N398" s="59"/>
      <c r="O398" s="59"/>
      <c r="P398" s="59"/>
      <c r="Q398" s="59"/>
      <c r="R398" s="59"/>
      <c r="S398" s="59"/>
      <c r="T398" s="59"/>
      <c r="U398" s="59"/>
      <c r="V398" s="59"/>
      <c r="W398" s="59"/>
      <c r="X398" s="59"/>
      <c r="Y398" s="59"/>
      <c r="Z398" s="59"/>
      <c r="AA398" s="59"/>
    </row>
    <row r="399" spans="1:27" ht="16">
      <c r="A399" s="59"/>
      <c r="B399" s="59"/>
      <c r="C399" s="59"/>
      <c r="D399" s="59"/>
      <c r="E399" s="59"/>
      <c r="F399" s="59"/>
      <c r="G399" s="59"/>
      <c r="H399" s="79"/>
      <c r="I399" s="59"/>
      <c r="J399" s="59"/>
      <c r="K399" s="59"/>
      <c r="L399" s="59"/>
      <c r="M399" s="59"/>
      <c r="N399" s="59"/>
      <c r="O399" s="59"/>
      <c r="P399" s="59"/>
      <c r="Q399" s="59"/>
      <c r="R399" s="59"/>
      <c r="S399" s="59"/>
      <c r="T399" s="59"/>
      <c r="U399" s="59"/>
      <c r="V399" s="59"/>
      <c r="W399" s="59"/>
      <c r="X399" s="59"/>
      <c r="Y399" s="59"/>
      <c r="Z399" s="59"/>
      <c r="AA399" s="59"/>
    </row>
    <row r="400" spans="1:27" ht="16">
      <c r="A400" s="59"/>
      <c r="B400" s="59"/>
      <c r="C400" s="59"/>
      <c r="D400" s="59"/>
      <c r="E400" s="59"/>
      <c r="F400" s="59"/>
      <c r="G400" s="59"/>
      <c r="H400" s="79"/>
      <c r="I400" s="59"/>
      <c r="J400" s="59"/>
      <c r="K400" s="59"/>
      <c r="L400" s="59"/>
      <c r="M400" s="59"/>
      <c r="N400" s="59"/>
      <c r="O400" s="59"/>
      <c r="P400" s="59"/>
      <c r="Q400" s="59"/>
      <c r="R400" s="59"/>
      <c r="S400" s="59"/>
      <c r="T400" s="59"/>
      <c r="U400" s="59"/>
      <c r="V400" s="59"/>
      <c r="W400" s="59"/>
      <c r="X400" s="59"/>
      <c r="Y400" s="59"/>
      <c r="Z400" s="59"/>
      <c r="AA400" s="59"/>
    </row>
    <row r="401" spans="1:27" ht="16">
      <c r="A401" s="59"/>
      <c r="B401" s="59"/>
      <c r="C401" s="59"/>
      <c r="D401" s="59"/>
      <c r="E401" s="59"/>
      <c r="F401" s="59"/>
      <c r="G401" s="59"/>
      <c r="H401" s="79"/>
      <c r="I401" s="59"/>
      <c r="J401" s="59"/>
      <c r="K401" s="59"/>
      <c r="L401" s="59"/>
      <c r="M401" s="59"/>
      <c r="N401" s="59"/>
      <c r="O401" s="59"/>
      <c r="P401" s="59"/>
      <c r="Q401" s="59"/>
      <c r="R401" s="59"/>
      <c r="S401" s="59"/>
      <c r="T401" s="59"/>
      <c r="U401" s="59"/>
      <c r="V401" s="59"/>
      <c r="W401" s="59"/>
      <c r="X401" s="59"/>
      <c r="Y401" s="59"/>
      <c r="Z401" s="59"/>
      <c r="AA401" s="59"/>
    </row>
    <row r="402" spans="1:27" ht="16">
      <c r="A402" s="59"/>
      <c r="B402" s="59"/>
      <c r="C402" s="59"/>
      <c r="D402" s="59"/>
      <c r="E402" s="59"/>
      <c r="F402" s="59"/>
      <c r="G402" s="59"/>
      <c r="H402" s="79"/>
      <c r="I402" s="59"/>
      <c r="J402" s="59"/>
      <c r="K402" s="59"/>
      <c r="L402" s="59"/>
      <c r="M402" s="59"/>
      <c r="N402" s="59"/>
      <c r="O402" s="59"/>
      <c r="P402" s="59"/>
      <c r="Q402" s="59"/>
      <c r="R402" s="59"/>
      <c r="S402" s="59"/>
      <c r="T402" s="59"/>
      <c r="U402" s="59"/>
      <c r="V402" s="59"/>
      <c r="W402" s="59"/>
      <c r="X402" s="59"/>
      <c r="Y402" s="59"/>
      <c r="Z402" s="59"/>
      <c r="AA402" s="59"/>
    </row>
    <row r="403" spans="1:27" ht="16">
      <c r="A403" s="59"/>
      <c r="B403" s="59"/>
      <c r="C403" s="59"/>
      <c r="D403" s="59"/>
      <c r="E403" s="59"/>
      <c r="F403" s="59"/>
      <c r="G403" s="59"/>
      <c r="H403" s="79"/>
      <c r="I403" s="59"/>
      <c r="J403" s="59"/>
      <c r="K403" s="59"/>
      <c r="L403" s="59"/>
      <c r="M403" s="59"/>
      <c r="N403" s="59"/>
      <c r="O403" s="59"/>
      <c r="P403" s="59"/>
      <c r="Q403" s="59"/>
      <c r="R403" s="59"/>
      <c r="S403" s="59"/>
      <c r="T403" s="59"/>
      <c r="U403" s="59"/>
      <c r="V403" s="59"/>
      <c r="W403" s="59"/>
      <c r="X403" s="59"/>
      <c r="Y403" s="59"/>
      <c r="Z403" s="59"/>
      <c r="AA403" s="59"/>
    </row>
    <row r="404" spans="1:27" ht="16">
      <c r="A404" s="59"/>
      <c r="B404" s="59"/>
      <c r="C404" s="59"/>
      <c r="D404" s="59"/>
      <c r="E404" s="59"/>
      <c r="F404" s="59"/>
      <c r="G404" s="59"/>
      <c r="H404" s="79"/>
      <c r="I404" s="59"/>
      <c r="J404" s="59"/>
      <c r="K404" s="59"/>
      <c r="L404" s="59"/>
      <c r="M404" s="59"/>
      <c r="N404" s="59"/>
      <c r="O404" s="59"/>
      <c r="P404" s="59"/>
      <c r="Q404" s="59"/>
      <c r="R404" s="59"/>
      <c r="S404" s="59"/>
      <c r="T404" s="59"/>
      <c r="U404" s="59"/>
      <c r="V404" s="59"/>
      <c r="W404" s="59"/>
      <c r="X404" s="59"/>
      <c r="Y404" s="59"/>
      <c r="Z404" s="59"/>
      <c r="AA404" s="59"/>
    </row>
    <row r="405" spans="1:27" ht="16">
      <c r="A405" s="59"/>
      <c r="B405" s="59"/>
      <c r="C405" s="59"/>
      <c r="D405" s="59"/>
      <c r="E405" s="59"/>
      <c r="F405" s="59"/>
      <c r="G405" s="59"/>
      <c r="H405" s="79"/>
      <c r="I405" s="59"/>
      <c r="J405" s="59"/>
      <c r="K405" s="59"/>
      <c r="L405" s="59"/>
      <c r="M405" s="59"/>
      <c r="N405" s="59"/>
      <c r="O405" s="59"/>
      <c r="P405" s="59"/>
      <c r="Q405" s="59"/>
      <c r="R405" s="59"/>
      <c r="S405" s="59"/>
      <c r="T405" s="59"/>
      <c r="U405" s="59"/>
      <c r="V405" s="59"/>
      <c r="W405" s="59"/>
      <c r="X405" s="59"/>
      <c r="Y405" s="59"/>
      <c r="Z405" s="59"/>
      <c r="AA405" s="59"/>
    </row>
    <row r="406" spans="1:27" ht="16">
      <c r="A406" s="59"/>
      <c r="B406" s="59"/>
      <c r="C406" s="59"/>
      <c r="D406" s="59"/>
      <c r="E406" s="59"/>
      <c r="F406" s="59"/>
      <c r="G406" s="59"/>
      <c r="H406" s="79"/>
      <c r="I406" s="59"/>
      <c r="J406" s="59"/>
      <c r="K406" s="59"/>
      <c r="L406" s="59"/>
      <c r="M406" s="59"/>
      <c r="N406" s="59"/>
      <c r="O406" s="59"/>
      <c r="P406" s="59"/>
      <c r="Q406" s="59"/>
      <c r="R406" s="59"/>
      <c r="S406" s="59"/>
      <c r="T406" s="59"/>
      <c r="U406" s="59"/>
      <c r="V406" s="59"/>
      <c r="W406" s="59"/>
      <c r="X406" s="59"/>
      <c r="Y406" s="59"/>
      <c r="Z406" s="59"/>
      <c r="AA406" s="59"/>
    </row>
    <row r="407" spans="1:27" ht="16">
      <c r="A407" s="59"/>
      <c r="B407" s="59"/>
      <c r="C407" s="59"/>
      <c r="D407" s="59"/>
      <c r="E407" s="59"/>
      <c r="F407" s="59"/>
      <c r="G407" s="59"/>
      <c r="H407" s="79"/>
      <c r="I407" s="59"/>
      <c r="J407" s="59"/>
      <c r="K407" s="59"/>
      <c r="L407" s="59"/>
      <c r="M407" s="59"/>
      <c r="N407" s="59"/>
      <c r="O407" s="59"/>
      <c r="P407" s="59"/>
      <c r="Q407" s="59"/>
      <c r="R407" s="59"/>
      <c r="S407" s="59"/>
      <c r="T407" s="59"/>
      <c r="U407" s="59"/>
      <c r="V407" s="59"/>
      <c r="W407" s="59"/>
      <c r="X407" s="59"/>
      <c r="Y407" s="59"/>
      <c r="Z407" s="59"/>
      <c r="AA407" s="59"/>
    </row>
    <row r="408" spans="1:27" ht="16">
      <c r="A408" s="59"/>
      <c r="B408" s="59"/>
      <c r="C408" s="59"/>
      <c r="D408" s="59"/>
      <c r="E408" s="59"/>
      <c r="F408" s="59"/>
      <c r="G408" s="59"/>
      <c r="H408" s="79"/>
      <c r="I408" s="59"/>
      <c r="J408" s="59"/>
      <c r="K408" s="59"/>
      <c r="L408" s="59"/>
      <c r="M408" s="59"/>
      <c r="N408" s="59"/>
      <c r="O408" s="59"/>
      <c r="P408" s="59"/>
      <c r="Q408" s="59"/>
      <c r="R408" s="59"/>
      <c r="S408" s="59"/>
      <c r="T408" s="59"/>
      <c r="U408" s="59"/>
      <c r="V408" s="59"/>
      <c r="W408" s="59"/>
      <c r="X408" s="59"/>
      <c r="Y408" s="59"/>
      <c r="Z408" s="59"/>
      <c r="AA408" s="59"/>
    </row>
    <row r="409" spans="1:27" ht="16">
      <c r="A409" s="59"/>
      <c r="B409" s="59"/>
      <c r="C409" s="59"/>
      <c r="D409" s="59"/>
      <c r="E409" s="59"/>
      <c r="F409" s="59"/>
      <c r="G409" s="59"/>
      <c r="H409" s="79"/>
      <c r="I409" s="59"/>
      <c r="J409" s="59"/>
      <c r="K409" s="59"/>
      <c r="L409" s="59"/>
      <c r="M409" s="59"/>
      <c r="N409" s="59"/>
      <c r="O409" s="59"/>
      <c r="P409" s="59"/>
      <c r="Q409" s="59"/>
      <c r="R409" s="59"/>
      <c r="S409" s="59"/>
      <c r="T409" s="59"/>
      <c r="U409" s="59"/>
      <c r="V409" s="59"/>
      <c r="W409" s="59"/>
      <c r="X409" s="59"/>
      <c r="Y409" s="59"/>
      <c r="Z409" s="59"/>
      <c r="AA409" s="59"/>
    </row>
    <row r="410" spans="1:27" ht="16">
      <c r="A410" s="59"/>
      <c r="B410" s="59"/>
      <c r="C410" s="59"/>
      <c r="D410" s="59"/>
      <c r="E410" s="59"/>
      <c r="F410" s="59"/>
      <c r="G410" s="59"/>
      <c r="H410" s="79"/>
      <c r="I410" s="59"/>
      <c r="J410" s="59"/>
      <c r="K410" s="59"/>
      <c r="L410" s="59"/>
      <c r="M410" s="59"/>
      <c r="N410" s="59"/>
      <c r="O410" s="59"/>
      <c r="P410" s="59"/>
      <c r="Q410" s="59"/>
      <c r="R410" s="59"/>
      <c r="S410" s="59"/>
      <c r="T410" s="59"/>
      <c r="U410" s="59"/>
      <c r="V410" s="59"/>
      <c r="W410" s="59"/>
      <c r="X410" s="59"/>
      <c r="Y410" s="59"/>
      <c r="Z410" s="59"/>
      <c r="AA410" s="59"/>
    </row>
    <row r="411" spans="1:27" ht="16">
      <c r="A411" s="59"/>
      <c r="B411" s="59"/>
      <c r="C411" s="59"/>
      <c r="D411" s="59"/>
      <c r="E411" s="59"/>
      <c r="F411" s="59"/>
      <c r="G411" s="59"/>
      <c r="H411" s="79"/>
      <c r="I411" s="59"/>
      <c r="J411" s="59"/>
      <c r="K411" s="59"/>
      <c r="L411" s="59"/>
      <c r="M411" s="59"/>
      <c r="N411" s="59"/>
      <c r="O411" s="59"/>
      <c r="P411" s="59"/>
      <c r="Q411" s="59"/>
      <c r="R411" s="59"/>
      <c r="S411" s="59"/>
      <c r="T411" s="59"/>
      <c r="U411" s="59"/>
      <c r="V411" s="59"/>
      <c r="W411" s="59"/>
      <c r="X411" s="59"/>
      <c r="Y411" s="59"/>
      <c r="Z411" s="59"/>
      <c r="AA411" s="59"/>
    </row>
    <row r="412" spans="1:27" ht="16">
      <c r="A412" s="59"/>
      <c r="B412" s="59"/>
      <c r="C412" s="59"/>
      <c r="D412" s="59"/>
      <c r="E412" s="59"/>
      <c r="F412" s="59"/>
      <c r="G412" s="59"/>
      <c r="H412" s="79"/>
      <c r="I412" s="59"/>
      <c r="J412" s="59"/>
      <c r="K412" s="59"/>
      <c r="L412" s="59"/>
      <c r="M412" s="59"/>
      <c r="N412" s="59"/>
      <c r="O412" s="59"/>
      <c r="P412" s="59"/>
      <c r="Q412" s="59"/>
      <c r="R412" s="59"/>
      <c r="S412" s="59"/>
      <c r="T412" s="59"/>
      <c r="U412" s="59"/>
      <c r="V412" s="59"/>
      <c r="W412" s="59"/>
      <c r="X412" s="59"/>
      <c r="Y412" s="59"/>
      <c r="Z412" s="59"/>
      <c r="AA412" s="59"/>
    </row>
    <row r="413" spans="1:27" ht="16">
      <c r="A413" s="59"/>
      <c r="B413" s="59"/>
      <c r="C413" s="59"/>
      <c r="D413" s="59"/>
      <c r="E413" s="59"/>
      <c r="F413" s="59"/>
      <c r="G413" s="59"/>
      <c r="H413" s="79"/>
      <c r="I413" s="59"/>
      <c r="J413" s="59"/>
      <c r="K413" s="59"/>
      <c r="L413" s="59"/>
      <c r="M413" s="59"/>
      <c r="N413" s="59"/>
      <c r="O413" s="59"/>
      <c r="P413" s="59"/>
      <c r="Q413" s="59"/>
      <c r="R413" s="59"/>
      <c r="S413" s="59"/>
      <c r="T413" s="59"/>
      <c r="U413" s="59"/>
      <c r="V413" s="59"/>
      <c r="W413" s="59"/>
      <c r="X413" s="59"/>
      <c r="Y413" s="59"/>
      <c r="Z413" s="59"/>
      <c r="AA413" s="59"/>
    </row>
    <row r="414" spans="1:27" ht="16">
      <c r="A414" s="59"/>
      <c r="B414" s="59"/>
      <c r="C414" s="59"/>
      <c r="D414" s="59"/>
      <c r="E414" s="59"/>
      <c r="F414" s="59"/>
      <c r="G414" s="59"/>
      <c r="H414" s="79"/>
      <c r="I414" s="59"/>
      <c r="J414" s="59"/>
      <c r="K414" s="59"/>
      <c r="L414" s="59"/>
      <c r="M414" s="59"/>
      <c r="N414" s="59"/>
      <c r="O414" s="59"/>
      <c r="P414" s="59"/>
      <c r="Q414" s="59"/>
      <c r="R414" s="59"/>
      <c r="S414" s="59"/>
      <c r="T414" s="59"/>
      <c r="U414" s="59"/>
      <c r="V414" s="59"/>
      <c r="W414" s="59"/>
      <c r="X414" s="59"/>
      <c r="Y414" s="59"/>
      <c r="Z414" s="59"/>
      <c r="AA414" s="59"/>
    </row>
    <row r="415" spans="1:27" ht="16">
      <c r="A415" s="59"/>
      <c r="B415" s="59"/>
      <c r="C415" s="59"/>
      <c r="D415" s="59"/>
      <c r="E415" s="59"/>
      <c r="F415" s="59"/>
      <c r="G415" s="59"/>
      <c r="H415" s="79"/>
      <c r="I415" s="59"/>
      <c r="J415" s="59"/>
      <c r="K415" s="59"/>
      <c r="L415" s="59"/>
      <c r="M415" s="59"/>
      <c r="N415" s="59"/>
      <c r="O415" s="59"/>
      <c r="P415" s="59"/>
      <c r="Q415" s="59"/>
      <c r="R415" s="59"/>
      <c r="S415" s="59"/>
      <c r="T415" s="59"/>
      <c r="U415" s="59"/>
      <c r="V415" s="59"/>
      <c r="W415" s="59"/>
      <c r="X415" s="59"/>
      <c r="Y415" s="59"/>
      <c r="Z415" s="59"/>
      <c r="AA415" s="59"/>
    </row>
    <row r="416" spans="1:27" ht="16">
      <c r="A416" s="59"/>
      <c r="B416" s="59"/>
      <c r="C416" s="59"/>
      <c r="D416" s="59"/>
      <c r="E416" s="59"/>
      <c r="F416" s="59"/>
      <c r="G416" s="59"/>
      <c r="H416" s="79"/>
      <c r="I416" s="59"/>
      <c r="J416" s="59"/>
      <c r="K416" s="59"/>
      <c r="L416" s="59"/>
      <c r="M416" s="59"/>
      <c r="N416" s="59"/>
      <c r="O416" s="59"/>
      <c r="P416" s="59"/>
      <c r="Q416" s="59"/>
      <c r="R416" s="59"/>
      <c r="S416" s="59"/>
      <c r="T416" s="59"/>
      <c r="U416" s="59"/>
      <c r="V416" s="59"/>
      <c r="W416" s="59"/>
      <c r="X416" s="59"/>
      <c r="Y416" s="59"/>
      <c r="Z416" s="59"/>
      <c r="AA416" s="59"/>
    </row>
    <row r="417" spans="1:27" ht="16">
      <c r="A417" s="59"/>
      <c r="B417" s="59"/>
      <c r="C417" s="59"/>
      <c r="D417" s="59"/>
      <c r="E417" s="59"/>
      <c r="F417" s="59"/>
      <c r="G417" s="59"/>
      <c r="H417" s="79"/>
      <c r="I417" s="59"/>
      <c r="J417" s="59"/>
      <c r="K417" s="59"/>
      <c r="L417" s="59"/>
      <c r="M417" s="59"/>
      <c r="N417" s="59"/>
      <c r="O417" s="59"/>
      <c r="P417" s="59"/>
      <c r="Q417" s="59"/>
      <c r="R417" s="59"/>
      <c r="S417" s="59"/>
      <c r="T417" s="59"/>
      <c r="U417" s="59"/>
      <c r="V417" s="59"/>
      <c r="W417" s="59"/>
      <c r="X417" s="59"/>
      <c r="Y417" s="59"/>
      <c r="Z417" s="59"/>
      <c r="AA417" s="59"/>
    </row>
    <row r="418" spans="1:27" ht="16">
      <c r="A418" s="59"/>
      <c r="B418" s="59"/>
      <c r="C418" s="59"/>
      <c r="D418" s="59"/>
      <c r="E418" s="59"/>
      <c r="F418" s="59"/>
      <c r="G418" s="59"/>
      <c r="H418" s="79"/>
      <c r="I418" s="59"/>
      <c r="J418" s="59"/>
      <c r="K418" s="59"/>
      <c r="L418" s="59"/>
      <c r="M418" s="59"/>
      <c r="N418" s="59"/>
      <c r="O418" s="59"/>
      <c r="P418" s="59"/>
      <c r="Q418" s="59"/>
      <c r="R418" s="59"/>
      <c r="S418" s="59"/>
      <c r="T418" s="59"/>
      <c r="U418" s="59"/>
      <c r="V418" s="59"/>
      <c r="W418" s="59"/>
      <c r="X418" s="59"/>
      <c r="Y418" s="59"/>
      <c r="Z418" s="59"/>
      <c r="AA418" s="59"/>
    </row>
    <row r="419" spans="1:27" ht="16">
      <c r="A419" s="59"/>
      <c r="B419" s="59"/>
      <c r="C419" s="59"/>
      <c r="D419" s="59"/>
      <c r="E419" s="59"/>
      <c r="F419" s="59"/>
      <c r="G419" s="59"/>
      <c r="H419" s="79"/>
      <c r="I419" s="59"/>
      <c r="J419" s="59"/>
      <c r="K419" s="59"/>
      <c r="L419" s="59"/>
      <c r="M419" s="59"/>
      <c r="N419" s="59"/>
      <c r="O419" s="59"/>
      <c r="P419" s="59"/>
      <c r="Q419" s="59"/>
      <c r="R419" s="59"/>
      <c r="S419" s="59"/>
      <c r="T419" s="59"/>
      <c r="U419" s="59"/>
      <c r="V419" s="59"/>
      <c r="W419" s="59"/>
      <c r="X419" s="59"/>
      <c r="Y419" s="59"/>
      <c r="Z419" s="59"/>
      <c r="AA419" s="59"/>
    </row>
    <row r="420" spans="1:27" ht="16">
      <c r="A420" s="59"/>
      <c r="B420" s="59"/>
      <c r="C420" s="59"/>
      <c r="D420" s="59"/>
      <c r="E420" s="59"/>
      <c r="F420" s="59"/>
      <c r="G420" s="59"/>
      <c r="H420" s="79"/>
      <c r="I420" s="59"/>
      <c r="J420" s="59"/>
      <c r="K420" s="59"/>
      <c r="L420" s="59"/>
      <c r="M420" s="59"/>
      <c r="N420" s="59"/>
      <c r="O420" s="59"/>
      <c r="P420" s="59"/>
      <c r="Q420" s="59"/>
      <c r="R420" s="59"/>
      <c r="S420" s="59"/>
      <c r="T420" s="59"/>
      <c r="U420" s="59"/>
      <c r="V420" s="59"/>
      <c r="W420" s="59"/>
      <c r="X420" s="59"/>
      <c r="Y420" s="59"/>
      <c r="Z420" s="59"/>
      <c r="AA420" s="59"/>
    </row>
    <row r="421" spans="1:27" ht="16">
      <c r="A421" s="59"/>
      <c r="B421" s="59"/>
      <c r="C421" s="59"/>
      <c r="D421" s="59"/>
      <c r="E421" s="59"/>
      <c r="F421" s="59"/>
      <c r="G421" s="59"/>
      <c r="H421" s="79"/>
      <c r="I421" s="59"/>
      <c r="J421" s="59"/>
      <c r="K421" s="59"/>
      <c r="L421" s="59"/>
      <c r="M421" s="59"/>
      <c r="N421" s="59"/>
      <c r="O421" s="59"/>
      <c r="P421" s="59"/>
      <c r="Q421" s="59"/>
      <c r="R421" s="59"/>
      <c r="S421" s="59"/>
      <c r="T421" s="59"/>
      <c r="U421" s="59"/>
      <c r="V421" s="59"/>
      <c r="W421" s="59"/>
      <c r="X421" s="59"/>
      <c r="Y421" s="59"/>
      <c r="Z421" s="59"/>
      <c r="AA421" s="59"/>
    </row>
    <row r="422" spans="1:27" ht="16">
      <c r="A422" s="59"/>
      <c r="B422" s="59"/>
      <c r="C422" s="59"/>
      <c r="D422" s="59"/>
      <c r="E422" s="59"/>
      <c r="F422" s="59"/>
      <c r="G422" s="59"/>
      <c r="H422" s="79"/>
      <c r="I422" s="59"/>
      <c r="J422" s="59"/>
      <c r="K422" s="59"/>
      <c r="L422" s="59"/>
      <c r="M422" s="59"/>
      <c r="N422" s="59"/>
      <c r="O422" s="59"/>
      <c r="P422" s="59"/>
      <c r="Q422" s="59"/>
      <c r="R422" s="59"/>
      <c r="S422" s="59"/>
      <c r="T422" s="59"/>
      <c r="U422" s="59"/>
      <c r="V422" s="59"/>
      <c r="W422" s="59"/>
      <c r="X422" s="59"/>
      <c r="Y422" s="59"/>
      <c r="Z422" s="59"/>
      <c r="AA422" s="59"/>
    </row>
    <row r="423" spans="1:27" ht="16">
      <c r="A423" s="59"/>
      <c r="B423" s="59"/>
      <c r="C423" s="59"/>
      <c r="D423" s="59"/>
      <c r="E423" s="59"/>
      <c r="F423" s="59"/>
      <c r="G423" s="59"/>
      <c r="H423" s="79"/>
      <c r="I423" s="59"/>
      <c r="J423" s="59"/>
      <c r="K423" s="59"/>
      <c r="L423" s="59"/>
      <c r="M423" s="59"/>
      <c r="N423" s="59"/>
      <c r="O423" s="59"/>
      <c r="P423" s="59"/>
      <c r="Q423" s="59"/>
      <c r="R423" s="59"/>
      <c r="S423" s="59"/>
      <c r="T423" s="59"/>
      <c r="U423" s="59"/>
      <c r="V423" s="59"/>
      <c r="W423" s="59"/>
      <c r="X423" s="59"/>
      <c r="Y423" s="59"/>
      <c r="Z423" s="59"/>
      <c r="AA423" s="59"/>
    </row>
    <row r="424" spans="1:27" ht="16">
      <c r="A424" s="59"/>
      <c r="B424" s="59"/>
      <c r="C424" s="59"/>
      <c r="D424" s="59"/>
      <c r="E424" s="59"/>
      <c r="F424" s="59"/>
      <c r="G424" s="59"/>
      <c r="H424" s="79"/>
      <c r="I424" s="59"/>
      <c r="J424" s="59"/>
      <c r="K424" s="59"/>
      <c r="L424" s="59"/>
      <c r="M424" s="59"/>
      <c r="N424" s="59"/>
      <c r="O424" s="59"/>
      <c r="P424" s="59"/>
      <c r="Q424" s="59"/>
      <c r="R424" s="59"/>
      <c r="S424" s="59"/>
      <c r="T424" s="59"/>
      <c r="U424" s="59"/>
      <c r="V424" s="59"/>
      <c r="W424" s="59"/>
      <c r="X424" s="59"/>
      <c r="Y424" s="59"/>
      <c r="Z424" s="59"/>
      <c r="AA424" s="59"/>
    </row>
    <row r="425" spans="1:27" ht="16">
      <c r="A425" s="59"/>
      <c r="B425" s="59"/>
      <c r="C425" s="59"/>
      <c r="D425" s="59"/>
      <c r="E425" s="59"/>
      <c r="F425" s="59"/>
      <c r="G425" s="59"/>
      <c r="H425" s="79"/>
      <c r="I425" s="59"/>
      <c r="J425" s="59"/>
      <c r="K425" s="59"/>
      <c r="L425" s="59"/>
      <c r="M425" s="59"/>
      <c r="N425" s="59"/>
      <c r="O425" s="59"/>
      <c r="P425" s="59"/>
      <c r="Q425" s="59"/>
      <c r="R425" s="59"/>
      <c r="S425" s="59"/>
      <c r="T425" s="59"/>
      <c r="U425" s="59"/>
      <c r="V425" s="59"/>
      <c r="W425" s="59"/>
      <c r="X425" s="59"/>
      <c r="Y425" s="59"/>
      <c r="Z425" s="59"/>
      <c r="AA425" s="59"/>
    </row>
    <row r="426" spans="1:27" ht="16">
      <c r="A426" s="59"/>
      <c r="B426" s="59"/>
      <c r="C426" s="59"/>
      <c r="D426" s="59"/>
      <c r="E426" s="59"/>
      <c r="F426" s="59"/>
      <c r="G426" s="59"/>
      <c r="H426" s="79"/>
      <c r="I426" s="59"/>
      <c r="J426" s="59"/>
      <c r="K426" s="59"/>
      <c r="L426" s="59"/>
      <c r="M426" s="59"/>
      <c r="N426" s="59"/>
      <c r="O426" s="59"/>
      <c r="P426" s="59"/>
      <c r="Q426" s="59"/>
      <c r="R426" s="59"/>
      <c r="S426" s="59"/>
      <c r="T426" s="59"/>
      <c r="U426" s="59"/>
      <c r="V426" s="59"/>
      <c r="W426" s="59"/>
      <c r="X426" s="59"/>
      <c r="Y426" s="59"/>
      <c r="Z426" s="59"/>
      <c r="AA426" s="59"/>
    </row>
    <row r="427" spans="1:27" ht="16">
      <c r="A427" s="59"/>
      <c r="B427" s="59"/>
      <c r="C427" s="59"/>
      <c r="D427" s="59"/>
      <c r="E427" s="59"/>
      <c r="F427" s="59"/>
      <c r="G427" s="59"/>
      <c r="H427" s="79"/>
      <c r="I427" s="59"/>
      <c r="J427" s="59"/>
      <c r="K427" s="59"/>
      <c r="L427" s="59"/>
      <c r="M427" s="59"/>
      <c r="N427" s="59"/>
      <c r="O427" s="59"/>
      <c r="P427" s="59"/>
      <c r="Q427" s="59"/>
      <c r="R427" s="59"/>
      <c r="S427" s="59"/>
      <c r="T427" s="59"/>
      <c r="U427" s="59"/>
      <c r="V427" s="59"/>
      <c r="W427" s="59"/>
      <c r="X427" s="59"/>
      <c r="Y427" s="59"/>
      <c r="Z427" s="59"/>
      <c r="AA427" s="59"/>
    </row>
    <row r="428" spans="1:27" ht="16">
      <c r="A428" s="59"/>
      <c r="B428" s="59"/>
      <c r="C428" s="59"/>
      <c r="D428" s="59"/>
      <c r="E428" s="59"/>
      <c r="F428" s="59"/>
      <c r="G428" s="59"/>
      <c r="H428" s="79"/>
      <c r="I428" s="59"/>
      <c r="J428" s="59"/>
      <c r="K428" s="59"/>
      <c r="L428" s="59"/>
      <c r="M428" s="59"/>
      <c r="N428" s="59"/>
      <c r="O428" s="59"/>
      <c r="P428" s="59"/>
      <c r="Q428" s="59"/>
      <c r="R428" s="59"/>
      <c r="S428" s="59"/>
      <c r="T428" s="59"/>
      <c r="U428" s="59"/>
      <c r="V428" s="59"/>
      <c r="W428" s="59"/>
      <c r="X428" s="59"/>
      <c r="Y428" s="59"/>
      <c r="Z428" s="59"/>
      <c r="AA428" s="59"/>
    </row>
    <row r="429" spans="1:27" ht="16">
      <c r="A429" s="59"/>
      <c r="B429" s="59"/>
      <c r="C429" s="59"/>
      <c r="D429" s="59"/>
      <c r="E429" s="59"/>
      <c r="F429" s="59"/>
      <c r="G429" s="59"/>
      <c r="H429" s="79"/>
      <c r="I429" s="59"/>
      <c r="J429" s="59"/>
      <c r="K429" s="59"/>
      <c r="L429" s="59"/>
      <c r="M429" s="59"/>
      <c r="N429" s="59"/>
      <c r="O429" s="59"/>
      <c r="P429" s="59"/>
      <c r="Q429" s="59"/>
      <c r="R429" s="59"/>
      <c r="S429" s="59"/>
      <c r="T429" s="59"/>
      <c r="U429" s="59"/>
      <c r="V429" s="59"/>
      <c r="W429" s="59"/>
      <c r="X429" s="59"/>
      <c r="Y429" s="59"/>
      <c r="Z429" s="59"/>
      <c r="AA429" s="59"/>
    </row>
    <row r="430" spans="1:27" ht="16">
      <c r="A430" s="59"/>
      <c r="B430" s="59"/>
      <c r="C430" s="59"/>
      <c r="D430" s="59"/>
      <c r="E430" s="59"/>
      <c r="F430" s="59"/>
      <c r="G430" s="59"/>
      <c r="H430" s="79"/>
      <c r="I430" s="59"/>
      <c r="J430" s="59"/>
      <c r="K430" s="59"/>
      <c r="L430" s="59"/>
      <c r="M430" s="59"/>
      <c r="N430" s="59"/>
      <c r="O430" s="59"/>
      <c r="P430" s="59"/>
      <c r="Q430" s="59"/>
      <c r="R430" s="59"/>
      <c r="S430" s="59"/>
      <c r="T430" s="59"/>
      <c r="U430" s="59"/>
      <c r="V430" s="59"/>
      <c r="W430" s="59"/>
      <c r="X430" s="59"/>
      <c r="Y430" s="59"/>
      <c r="Z430" s="59"/>
      <c r="AA430" s="59"/>
    </row>
    <row r="431" spans="1:27" ht="16">
      <c r="A431" s="59"/>
      <c r="B431" s="59"/>
      <c r="C431" s="59"/>
      <c r="D431" s="59"/>
      <c r="E431" s="59"/>
      <c r="F431" s="59"/>
      <c r="G431" s="59"/>
      <c r="H431" s="79"/>
      <c r="I431" s="59"/>
      <c r="J431" s="59"/>
      <c r="K431" s="59"/>
      <c r="L431" s="59"/>
      <c r="M431" s="59"/>
      <c r="N431" s="59"/>
      <c r="O431" s="59"/>
      <c r="P431" s="59"/>
      <c r="Q431" s="59"/>
      <c r="R431" s="59"/>
      <c r="S431" s="59"/>
      <c r="T431" s="59"/>
      <c r="U431" s="59"/>
      <c r="V431" s="59"/>
      <c r="W431" s="59"/>
      <c r="X431" s="59"/>
      <c r="Y431" s="59"/>
      <c r="Z431" s="59"/>
      <c r="AA431" s="59"/>
    </row>
    <row r="432" spans="1:27" ht="16">
      <c r="A432" s="59"/>
      <c r="B432" s="59"/>
      <c r="C432" s="59"/>
      <c r="D432" s="59"/>
      <c r="E432" s="59"/>
      <c r="F432" s="59"/>
      <c r="G432" s="59"/>
      <c r="H432" s="79"/>
      <c r="I432" s="59"/>
      <c r="J432" s="59"/>
      <c r="K432" s="59"/>
      <c r="L432" s="59"/>
      <c r="M432" s="59"/>
      <c r="N432" s="59"/>
      <c r="O432" s="59"/>
      <c r="P432" s="59"/>
      <c r="Q432" s="59"/>
      <c r="R432" s="59"/>
      <c r="S432" s="59"/>
      <c r="T432" s="59"/>
      <c r="U432" s="59"/>
      <c r="V432" s="59"/>
      <c r="W432" s="59"/>
      <c r="X432" s="59"/>
      <c r="Y432" s="59"/>
      <c r="Z432" s="59"/>
      <c r="AA432" s="59"/>
    </row>
    <row r="433" spans="1:27" ht="16">
      <c r="A433" s="59"/>
      <c r="B433" s="59"/>
      <c r="C433" s="59"/>
      <c r="D433" s="59"/>
      <c r="E433" s="59"/>
      <c r="F433" s="59"/>
      <c r="G433" s="59"/>
      <c r="H433" s="79"/>
      <c r="I433" s="59"/>
      <c r="J433" s="59"/>
      <c r="K433" s="59"/>
      <c r="L433" s="59"/>
      <c r="M433" s="59"/>
      <c r="N433" s="59"/>
      <c r="O433" s="59"/>
      <c r="P433" s="59"/>
      <c r="Q433" s="59"/>
      <c r="R433" s="59"/>
      <c r="S433" s="59"/>
      <c r="T433" s="59"/>
      <c r="U433" s="59"/>
      <c r="V433" s="59"/>
      <c r="W433" s="59"/>
      <c r="X433" s="59"/>
      <c r="Y433" s="59"/>
      <c r="Z433" s="59"/>
      <c r="AA433" s="59"/>
    </row>
    <row r="434" spans="1:27" ht="16">
      <c r="A434" s="59"/>
      <c r="B434" s="59"/>
      <c r="C434" s="59"/>
      <c r="D434" s="59"/>
      <c r="E434" s="59"/>
      <c r="F434" s="59"/>
      <c r="G434" s="59"/>
      <c r="H434" s="79"/>
      <c r="I434" s="59"/>
      <c r="J434" s="59"/>
      <c r="K434" s="59"/>
      <c r="L434" s="59"/>
      <c r="M434" s="59"/>
      <c r="N434" s="59"/>
      <c r="O434" s="59"/>
      <c r="P434" s="59"/>
      <c r="Q434" s="59"/>
      <c r="R434" s="59"/>
      <c r="S434" s="59"/>
      <c r="T434" s="59"/>
      <c r="U434" s="59"/>
      <c r="V434" s="59"/>
      <c r="W434" s="59"/>
      <c r="X434" s="59"/>
      <c r="Y434" s="59"/>
      <c r="Z434" s="59"/>
      <c r="AA434" s="59"/>
    </row>
    <row r="435" spans="1:27" ht="16">
      <c r="A435" s="59"/>
      <c r="B435" s="59"/>
      <c r="C435" s="59"/>
      <c r="D435" s="59"/>
      <c r="E435" s="59"/>
      <c r="F435" s="59"/>
      <c r="G435" s="59"/>
      <c r="H435" s="79"/>
      <c r="I435" s="59"/>
      <c r="J435" s="59"/>
      <c r="K435" s="59"/>
      <c r="L435" s="59"/>
      <c r="M435" s="59"/>
      <c r="N435" s="59"/>
      <c r="O435" s="59"/>
      <c r="P435" s="59"/>
      <c r="Q435" s="59"/>
      <c r="R435" s="59"/>
      <c r="S435" s="59"/>
      <c r="T435" s="59"/>
      <c r="U435" s="59"/>
      <c r="V435" s="59"/>
      <c r="W435" s="59"/>
      <c r="X435" s="59"/>
      <c r="Y435" s="59"/>
      <c r="Z435" s="59"/>
      <c r="AA435" s="59"/>
    </row>
    <row r="436" spans="1:27" ht="16">
      <c r="A436" s="59"/>
      <c r="B436" s="59"/>
      <c r="C436" s="59"/>
      <c r="D436" s="59"/>
      <c r="E436" s="59"/>
      <c r="F436" s="59"/>
      <c r="G436" s="59"/>
      <c r="H436" s="79"/>
      <c r="I436" s="59"/>
      <c r="J436" s="59"/>
      <c r="K436" s="59"/>
      <c r="L436" s="59"/>
      <c r="M436" s="59"/>
      <c r="N436" s="59"/>
      <c r="O436" s="59"/>
      <c r="P436" s="59"/>
      <c r="Q436" s="59"/>
      <c r="R436" s="59"/>
      <c r="S436" s="59"/>
      <c r="T436" s="59"/>
      <c r="U436" s="59"/>
      <c r="V436" s="59"/>
      <c r="W436" s="59"/>
      <c r="X436" s="59"/>
      <c r="Y436" s="59"/>
      <c r="Z436" s="59"/>
      <c r="AA436" s="59"/>
    </row>
    <row r="437" spans="1:27" ht="16">
      <c r="A437" s="59"/>
      <c r="B437" s="59"/>
      <c r="C437" s="59"/>
      <c r="D437" s="59"/>
      <c r="E437" s="59"/>
      <c r="F437" s="59"/>
      <c r="G437" s="59"/>
      <c r="H437" s="79"/>
      <c r="I437" s="59"/>
      <c r="J437" s="59"/>
      <c r="K437" s="59"/>
      <c r="L437" s="59"/>
      <c r="M437" s="59"/>
      <c r="N437" s="59"/>
      <c r="O437" s="59"/>
      <c r="P437" s="59"/>
      <c r="Q437" s="59"/>
      <c r="R437" s="59"/>
      <c r="S437" s="59"/>
      <c r="T437" s="59"/>
      <c r="U437" s="59"/>
      <c r="V437" s="59"/>
      <c r="W437" s="59"/>
      <c r="X437" s="59"/>
      <c r="Y437" s="59"/>
      <c r="Z437" s="59"/>
      <c r="AA437" s="59"/>
    </row>
    <row r="438" spans="1:27" ht="16">
      <c r="A438" s="59"/>
      <c r="B438" s="59"/>
      <c r="C438" s="59"/>
      <c r="D438" s="59"/>
      <c r="E438" s="59"/>
      <c r="F438" s="59"/>
      <c r="G438" s="59"/>
      <c r="H438" s="79"/>
      <c r="I438" s="59"/>
      <c r="J438" s="59"/>
      <c r="K438" s="59"/>
      <c r="L438" s="59"/>
      <c r="M438" s="59"/>
      <c r="N438" s="59"/>
      <c r="O438" s="59"/>
      <c r="P438" s="59"/>
      <c r="Q438" s="59"/>
      <c r="R438" s="59"/>
      <c r="S438" s="59"/>
      <c r="T438" s="59"/>
      <c r="U438" s="59"/>
      <c r="V438" s="59"/>
      <c r="W438" s="59"/>
      <c r="X438" s="59"/>
      <c r="Y438" s="59"/>
      <c r="Z438" s="59"/>
      <c r="AA438" s="59"/>
    </row>
    <row r="439" spans="1:27" ht="16">
      <c r="A439" s="59"/>
      <c r="B439" s="59"/>
      <c r="C439" s="59"/>
      <c r="D439" s="59"/>
      <c r="E439" s="59"/>
      <c r="F439" s="59"/>
      <c r="G439" s="59"/>
      <c r="H439" s="79"/>
      <c r="I439" s="59"/>
      <c r="J439" s="59"/>
      <c r="K439" s="59"/>
      <c r="L439" s="59"/>
      <c r="M439" s="59"/>
      <c r="N439" s="59"/>
      <c r="O439" s="59"/>
      <c r="P439" s="59"/>
      <c r="Q439" s="59"/>
      <c r="R439" s="59"/>
      <c r="S439" s="59"/>
      <c r="T439" s="59"/>
      <c r="U439" s="59"/>
      <c r="V439" s="59"/>
      <c r="W439" s="59"/>
      <c r="X439" s="59"/>
      <c r="Y439" s="59"/>
      <c r="Z439" s="59"/>
      <c r="AA439" s="59"/>
    </row>
    <row r="440" spans="1:27" ht="16">
      <c r="A440" s="59"/>
      <c r="B440" s="59"/>
      <c r="C440" s="59"/>
      <c r="D440" s="59"/>
      <c r="E440" s="59"/>
      <c r="F440" s="59"/>
      <c r="G440" s="59"/>
      <c r="H440" s="79"/>
      <c r="I440" s="59"/>
      <c r="J440" s="59"/>
      <c r="K440" s="59"/>
      <c r="L440" s="59"/>
      <c r="M440" s="59"/>
      <c r="N440" s="59"/>
      <c r="O440" s="59"/>
      <c r="P440" s="59"/>
      <c r="Q440" s="59"/>
      <c r="R440" s="59"/>
      <c r="S440" s="59"/>
      <c r="T440" s="59"/>
      <c r="U440" s="59"/>
      <c r="V440" s="59"/>
      <c r="W440" s="59"/>
      <c r="X440" s="59"/>
      <c r="Y440" s="59"/>
      <c r="Z440" s="59"/>
      <c r="AA440" s="59"/>
    </row>
    <row r="441" spans="1:27" ht="16">
      <c r="A441" s="59"/>
      <c r="B441" s="59"/>
      <c r="C441" s="59"/>
      <c r="D441" s="59"/>
      <c r="E441" s="59"/>
      <c r="F441" s="59"/>
      <c r="G441" s="59"/>
      <c r="H441" s="79"/>
      <c r="I441" s="59"/>
      <c r="J441" s="59"/>
      <c r="K441" s="59"/>
      <c r="L441" s="59"/>
      <c r="M441" s="59"/>
      <c r="N441" s="59"/>
      <c r="O441" s="59"/>
      <c r="P441" s="59"/>
      <c r="Q441" s="59"/>
      <c r="R441" s="59"/>
      <c r="S441" s="59"/>
      <c r="T441" s="59"/>
      <c r="U441" s="59"/>
      <c r="V441" s="59"/>
      <c r="W441" s="59"/>
      <c r="X441" s="59"/>
      <c r="Y441" s="59"/>
      <c r="Z441" s="59"/>
      <c r="AA441" s="59"/>
    </row>
    <row r="442" spans="1:27" ht="16">
      <c r="A442" s="59"/>
      <c r="B442" s="59"/>
      <c r="C442" s="59"/>
      <c r="D442" s="59"/>
      <c r="E442" s="59"/>
      <c r="F442" s="59"/>
      <c r="G442" s="59"/>
      <c r="H442" s="79"/>
      <c r="I442" s="59"/>
      <c r="J442" s="59"/>
      <c r="K442" s="59"/>
      <c r="L442" s="59"/>
      <c r="M442" s="59"/>
      <c r="N442" s="59"/>
      <c r="O442" s="59"/>
      <c r="P442" s="59"/>
      <c r="Q442" s="59"/>
      <c r="R442" s="59"/>
      <c r="S442" s="59"/>
      <c r="T442" s="59"/>
      <c r="U442" s="59"/>
      <c r="V442" s="59"/>
      <c r="W442" s="59"/>
      <c r="X442" s="59"/>
      <c r="Y442" s="59"/>
      <c r="Z442" s="59"/>
      <c r="AA442" s="59"/>
    </row>
    <row r="443" spans="1:27" ht="16">
      <c r="A443" s="59"/>
      <c r="B443" s="59"/>
      <c r="C443" s="59"/>
      <c r="D443" s="59"/>
      <c r="E443" s="59"/>
      <c r="F443" s="59"/>
      <c r="G443" s="59"/>
      <c r="H443" s="79"/>
      <c r="I443" s="59"/>
      <c r="J443" s="59"/>
      <c r="K443" s="59"/>
      <c r="L443" s="59"/>
      <c r="M443" s="59"/>
      <c r="N443" s="59"/>
      <c r="O443" s="59"/>
      <c r="P443" s="59"/>
      <c r="Q443" s="59"/>
      <c r="R443" s="59"/>
      <c r="S443" s="59"/>
      <c r="T443" s="59"/>
      <c r="U443" s="59"/>
      <c r="V443" s="59"/>
      <c r="W443" s="59"/>
      <c r="X443" s="59"/>
      <c r="Y443" s="59"/>
      <c r="Z443" s="59"/>
      <c r="AA443" s="59"/>
    </row>
    <row r="444" spans="1:27" ht="16">
      <c r="A444" s="59"/>
      <c r="B444" s="59"/>
      <c r="C444" s="59"/>
      <c r="D444" s="59"/>
      <c r="E444" s="59"/>
      <c r="F444" s="59"/>
      <c r="G444" s="59"/>
      <c r="H444" s="79"/>
      <c r="I444" s="59"/>
      <c r="J444" s="59"/>
      <c r="K444" s="59"/>
      <c r="L444" s="59"/>
      <c r="M444" s="59"/>
      <c r="N444" s="59"/>
      <c r="O444" s="59"/>
      <c r="P444" s="59"/>
      <c r="Q444" s="59"/>
      <c r="R444" s="59"/>
      <c r="S444" s="59"/>
      <c r="T444" s="59"/>
      <c r="U444" s="59"/>
      <c r="V444" s="59"/>
      <c r="W444" s="59"/>
      <c r="X444" s="59"/>
      <c r="Y444" s="59"/>
      <c r="Z444" s="59"/>
      <c r="AA444" s="59"/>
    </row>
    <row r="445" spans="1:27" ht="16">
      <c r="A445" s="59"/>
      <c r="B445" s="59"/>
      <c r="C445" s="59"/>
      <c r="D445" s="59"/>
      <c r="E445" s="59"/>
      <c r="F445" s="59"/>
      <c r="G445" s="59"/>
      <c r="H445" s="79"/>
      <c r="I445" s="59"/>
      <c r="J445" s="59"/>
      <c r="K445" s="59"/>
      <c r="L445" s="59"/>
      <c r="M445" s="59"/>
      <c r="N445" s="59"/>
      <c r="O445" s="59"/>
      <c r="P445" s="59"/>
      <c r="Q445" s="59"/>
      <c r="R445" s="59"/>
      <c r="S445" s="59"/>
      <c r="T445" s="59"/>
      <c r="U445" s="59"/>
      <c r="V445" s="59"/>
      <c r="W445" s="59"/>
      <c r="X445" s="59"/>
      <c r="Y445" s="59"/>
      <c r="Z445" s="59"/>
      <c r="AA445" s="59"/>
    </row>
    <row r="446" spans="1:27" ht="16">
      <c r="A446" s="59"/>
      <c r="B446" s="59"/>
      <c r="C446" s="59"/>
      <c r="D446" s="59"/>
      <c r="E446" s="59"/>
      <c r="F446" s="59"/>
      <c r="G446" s="59"/>
      <c r="H446" s="79"/>
      <c r="I446" s="59"/>
      <c r="J446" s="59"/>
      <c r="K446" s="59"/>
      <c r="L446" s="59"/>
      <c r="M446" s="59"/>
      <c r="N446" s="59"/>
      <c r="O446" s="59"/>
      <c r="P446" s="59"/>
      <c r="Q446" s="59"/>
      <c r="R446" s="59"/>
      <c r="S446" s="59"/>
      <c r="T446" s="59"/>
      <c r="U446" s="59"/>
      <c r="V446" s="59"/>
      <c r="W446" s="59"/>
      <c r="X446" s="59"/>
      <c r="Y446" s="59"/>
      <c r="Z446" s="59"/>
      <c r="AA446" s="59"/>
    </row>
    <row r="447" spans="1:27" ht="16">
      <c r="A447" s="59"/>
      <c r="B447" s="59"/>
      <c r="C447" s="59"/>
      <c r="D447" s="59"/>
      <c r="E447" s="59"/>
      <c r="F447" s="59"/>
      <c r="G447" s="59"/>
      <c r="H447" s="79"/>
      <c r="I447" s="59"/>
      <c r="J447" s="59"/>
      <c r="K447" s="59"/>
      <c r="L447" s="59"/>
      <c r="M447" s="59"/>
      <c r="N447" s="59"/>
      <c r="O447" s="59"/>
      <c r="P447" s="59"/>
      <c r="Q447" s="59"/>
      <c r="R447" s="59"/>
      <c r="S447" s="59"/>
      <c r="T447" s="59"/>
      <c r="U447" s="59"/>
      <c r="V447" s="59"/>
      <c r="W447" s="59"/>
      <c r="X447" s="59"/>
      <c r="Y447" s="59"/>
      <c r="Z447" s="59"/>
      <c r="AA447" s="59"/>
    </row>
    <row r="448" spans="1:27" ht="16">
      <c r="A448" s="59"/>
      <c r="B448" s="59"/>
      <c r="C448" s="59"/>
      <c r="D448" s="59"/>
      <c r="E448" s="59"/>
      <c r="F448" s="59"/>
      <c r="G448" s="59"/>
      <c r="H448" s="79"/>
      <c r="I448" s="59"/>
      <c r="J448" s="59"/>
      <c r="K448" s="59"/>
      <c r="L448" s="59"/>
      <c r="M448" s="59"/>
      <c r="N448" s="59"/>
      <c r="O448" s="59"/>
      <c r="P448" s="59"/>
      <c r="Q448" s="59"/>
      <c r="R448" s="59"/>
      <c r="S448" s="59"/>
      <c r="T448" s="59"/>
      <c r="U448" s="59"/>
      <c r="V448" s="59"/>
      <c r="W448" s="59"/>
      <c r="X448" s="59"/>
      <c r="Y448" s="59"/>
      <c r="Z448" s="59"/>
      <c r="AA448" s="59"/>
    </row>
    <row r="449" spans="1:27" ht="16">
      <c r="A449" s="59"/>
      <c r="B449" s="59"/>
      <c r="C449" s="59"/>
      <c r="D449" s="59"/>
      <c r="E449" s="59"/>
      <c r="F449" s="59"/>
      <c r="G449" s="59"/>
      <c r="H449" s="79"/>
      <c r="I449" s="59"/>
      <c r="J449" s="59"/>
      <c r="K449" s="59"/>
      <c r="L449" s="59"/>
      <c r="M449" s="59"/>
      <c r="N449" s="59"/>
      <c r="O449" s="59"/>
      <c r="P449" s="59"/>
      <c r="Q449" s="59"/>
      <c r="R449" s="59"/>
      <c r="S449" s="59"/>
      <c r="T449" s="59"/>
      <c r="U449" s="59"/>
      <c r="V449" s="59"/>
      <c r="W449" s="59"/>
      <c r="X449" s="59"/>
      <c r="Y449" s="59"/>
      <c r="Z449" s="59"/>
      <c r="AA449" s="59"/>
    </row>
    <row r="450" spans="1:27" ht="16">
      <c r="A450" s="59"/>
      <c r="B450" s="59"/>
      <c r="C450" s="59"/>
      <c r="D450" s="59"/>
      <c r="E450" s="59"/>
      <c r="F450" s="59"/>
      <c r="G450" s="59"/>
      <c r="H450" s="79"/>
      <c r="I450" s="59"/>
      <c r="J450" s="59"/>
      <c r="K450" s="59"/>
      <c r="L450" s="59"/>
      <c r="M450" s="59"/>
      <c r="N450" s="59"/>
      <c r="O450" s="59"/>
      <c r="P450" s="59"/>
      <c r="Q450" s="59"/>
      <c r="R450" s="59"/>
      <c r="S450" s="59"/>
      <c r="T450" s="59"/>
      <c r="U450" s="59"/>
      <c r="V450" s="59"/>
      <c r="W450" s="59"/>
      <c r="X450" s="59"/>
      <c r="Y450" s="59"/>
      <c r="Z450" s="59"/>
      <c r="AA450" s="59"/>
    </row>
    <row r="451" spans="1:27" ht="16">
      <c r="A451" s="59"/>
      <c r="B451" s="59"/>
      <c r="C451" s="59"/>
      <c r="D451" s="59"/>
      <c r="E451" s="59"/>
      <c r="F451" s="59"/>
      <c r="G451" s="59"/>
      <c r="H451" s="79"/>
      <c r="I451" s="59"/>
      <c r="J451" s="59"/>
      <c r="K451" s="59"/>
      <c r="L451" s="59"/>
      <c r="M451" s="59"/>
      <c r="N451" s="59"/>
      <c r="O451" s="59"/>
      <c r="P451" s="59"/>
      <c r="Q451" s="59"/>
      <c r="R451" s="59"/>
      <c r="S451" s="59"/>
      <c r="T451" s="59"/>
      <c r="U451" s="59"/>
      <c r="V451" s="59"/>
      <c r="W451" s="59"/>
      <c r="X451" s="59"/>
      <c r="Y451" s="59"/>
      <c r="Z451" s="59"/>
      <c r="AA451" s="59"/>
    </row>
    <row r="452" spans="1:27" ht="16">
      <c r="A452" s="59"/>
      <c r="B452" s="59"/>
      <c r="C452" s="59"/>
      <c r="D452" s="59"/>
      <c r="E452" s="59"/>
      <c r="F452" s="59"/>
      <c r="G452" s="59"/>
      <c r="H452" s="79"/>
      <c r="I452" s="59"/>
      <c r="J452" s="59"/>
      <c r="K452" s="59"/>
      <c r="L452" s="59"/>
      <c r="M452" s="59"/>
      <c r="N452" s="59"/>
      <c r="O452" s="59"/>
      <c r="P452" s="59"/>
      <c r="Q452" s="59"/>
      <c r="R452" s="59"/>
      <c r="S452" s="59"/>
      <c r="T452" s="59"/>
      <c r="U452" s="59"/>
      <c r="V452" s="59"/>
      <c r="W452" s="59"/>
      <c r="X452" s="59"/>
      <c r="Y452" s="59"/>
      <c r="Z452" s="59"/>
      <c r="AA452" s="59"/>
    </row>
    <row r="453" spans="1:27" ht="16">
      <c r="A453" s="59"/>
      <c r="B453" s="59"/>
      <c r="C453" s="59"/>
      <c r="D453" s="59"/>
      <c r="E453" s="59"/>
      <c r="F453" s="59"/>
      <c r="G453" s="59"/>
      <c r="H453" s="79"/>
      <c r="I453" s="59"/>
      <c r="J453" s="59"/>
      <c r="K453" s="59"/>
      <c r="L453" s="59"/>
      <c r="M453" s="59"/>
      <c r="N453" s="59"/>
      <c r="O453" s="59"/>
      <c r="P453" s="59"/>
      <c r="Q453" s="59"/>
      <c r="R453" s="59"/>
      <c r="S453" s="59"/>
      <c r="T453" s="59"/>
      <c r="U453" s="59"/>
      <c r="V453" s="59"/>
      <c r="W453" s="59"/>
      <c r="X453" s="59"/>
      <c r="Y453" s="59"/>
      <c r="Z453" s="59"/>
      <c r="AA453" s="59"/>
    </row>
    <row r="454" spans="1:27" ht="16">
      <c r="A454" s="59"/>
      <c r="B454" s="59"/>
      <c r="C454" s="59"/>
      <c r="D454" s="59"/>
      <c r="E454" s="59"/>
      <c r="F454" s="59"/>
      <c r="G454" s="59"/>
      <c r="H454" s="79"/>
      <c r="I454" s="59"/>
      <c r="J454" s="59"/>
      <c r="K454" s="59"/>
      <c r="L454" s="59"/>
      <c r="M454" s="59"/>
      <c r="N454" s="59"/>
      <c r="O454" s="59"/>
      <c r="P454" s="59"/>
      <c r="Q454" s="59"/>
      <c r="R454" s="59"/>
      <c r="S454" s="59"/>
      <c r="T454" s="59"/>
      <c r="U454" s="59"/>
      <c r="V454" s="59"/>
      <c r="W454" s="59"/>
      <c r="X454" s="59"/>
      <c r="Y454" s="59"/>
      <c r="Z454" s="59"/>
      <c r="AA454" s="59"/>
    </row>
    <row r="455" spans="1:27" ht="16">
      <c r="A455" s="59"/>
      <c r="B455" s="59"/>
      <c r="C455" s="59"/>
      <c r="D455" s="59"/>
      <c r="E455" s="59"/>
      <c r="F455" s="59"/>
      <c r="G455" s="59"/>
      <c r="H455" s="79"/>
      <c r="I455" s="59"/>
      <c r="J455" s="59"/>
      <c r="K455" s="59"/>
      <c r="L455" s="59"/>
      <c r="M455" s="59"/>
      <c r="N455" s="59"/>
      <c r="O455" s="59"/>
      <c r="P455" s="59"/>
      <c r="Q455" s="59"/>
      <c r="R455" s="59"/>
      <c r="S455" s="59"/>
      <c r="T455" s="59"/>
      <c r="U455" s="59"/>
      <c r="V455" s="59"/>
      <c r="W455" s="59"/>
      <c r="X455" s="59"/>
      <c r="Y455" s="59"/>
      <c r="Z455" s="59"/>
      <c r="AA455" s="59"/>
    </row>
    <row r="456" spans="1:27" ht="16">
      <c r="A456" s="59"/>
      <c r="B456" s="59"/>
      <c r="C456" s="59"/>
      <c r="D456" s="59"/>
      <c r="E456" s="59"/>
      <c r="F456" s="59"/>
      <c r="G456" s="59"/>
      <c r="H456" s="79"/>
      <c r="I456" s="59"/>
      <c r="J456" s="59"/>
      <c r="K456" s="59"/>
      <c r="L456" s="59"/>
      <c r="M456" s="59"/>
      <c r="N456" s="59"/>
      <c r="O456" s="59"/>
      <c r="P456" s="59"/>
      <c r="Q456" s="59"/>
      <c r="R456" s="59"/>
      <c r="S456" s="59"/>
      <c r="T456" s="59"/>
      <c r="U456" s="59"/>
      <c r="V456" s="59"/>
      <c r="W456" s="59"/>
      <c r="X456" s="59"/>
      <c r="Y456" s="59"/>
      <c r="Z456" s="59"/>
      <c r="AA456" s="59"/>
    </row>
    <row r="457" spans="1:27" ht="16">
      <c r="A457" s="59"/>
      <c r="B457" s="59"/>
      <c r="C457" s="59"/>
      <c r="D457" s="59"/>
      <c r="E457" s="59"/>
      <c r="F457" s="59"/>
      <c r="G457" s="59"/>
      <c r="H457" s="79"/>
      <c r="I457" s="59"/>
      <c r="J457" s="59"/>
      <c r="K457" s="59"/>
      <c r="L457" s="59"/>
      <c r="M457" s="59"/>
      <c r="N457" s="59"/>
      <c r="O457" s="59"/>
      <c r="P457" s="59"/>
      <c r="Q457" s="59"/>
      <c r="R457" s="59"/>
      <c r="S457" s="59"/>
      <c r="T457" s="59"/>
      <c r="U457" s="59"/>
      <c r="V457" s="59"/>
      <c r="W457" s="59"/>
      <c r="X457" s="59"/>
      <c r="Y457" s="59"/>
      <c r="Z457" s="59"/>
      <c r="AA457" s="59"/>
    </row>
    <row r="458" spans="1:27" ht="16">
      <c r="A458" s="59"/>
      <c r="B458" s="59"/>
      <c r="C458" s="59"/>
      <c r="D458" s="59"/>
      <c r="E458" s="59"/>
      <c r="F458" s="59"/>
      <c r="G458" s="59"/>
      <c r="H458" s="79"/>
      <c r="I458" s="59"/>
      <c r="J458" s="59"/>
      <c r="K458" s="59"/>
      <c r="L458" s="59"/>
      <c r="M458" s="59"/>
      <c r="N458" s="59"/>
      <c r="O458" s="59"/>
      <c r="P458" s="59"/>
      <c r="Q458" s="59"/>
      <c r="R458" s="59"/>
      <c r="S458" s="59"/>
      <c r="T458" s="59"/>
      <c r="U458" s="59"/>
      <c r="V458" s="59"/>
      <c r="W458" s="59"/>
      <c r="X458" s="59"/>
      <c r="Y458" s="59"/>
      <c r="Z458" s="59"/>
      <c r="AA458" s="59"/>
    </row>
    <row r="459" spans="1:27" ht="16">
      <c r="A459" s="59"/>
      <c r="B459" s="59"/>
      <c r="C459" s="59"/>
      <c r="D459" s="59"/>
      <c r="E459" s="59"/>
      <c r="F459" s="59"/>
      <c r="G459" s="59"/>
      <c r="H459" s="79"/>
      <c r="I459" s="59"/>
      <c r="J459" s="59"/>
      <c r="K459" s="59"/>
      <c r="L459" s="59"/>
      <c r="M459" s="59"/>
      <c r="N459" s="59"/>
      <c r="O459" s="59"/>
      <c r="P459" s="59"/>
      <c r="Q459" s="59"/>
      <c r="R459" s="59"/>
      <c r="S459" s="59"/>
      <c r="T459" s="59"/>
      <c r="U459" s="59"/>
      <c r="V459" s="59"/>
      <c r="W459" s="59"/>
      <c r="X459" s="59"/>
      <c r="Y459" s="59"/>
      <c r="Z459" s="59"/>
      <c r="AA459" s="59"/>
    </row>
    <row r="460" spans="1:27" ht="16">
      <c r="A460" s="59"/>
      <c r="B460" s="59"/>
      <c r="C460" s="59"/>
      <c r="D460" s="59"/>
      <c r="E460" s="59"/>
      <c r="F460" s="59"/>
      <c r="G460" s="59"/>
      <c r="H460" s="79"/>
      <c r="I460" s="59"/>
      <c r="J460" s="59"/>
      <c r="K460" s="59"/>
      <c r="L460" s="59"/>
      <c r="M460" s="59"/>
      <c r="N460" s="59"/>
      <c r="O460" s="59"/>
      <c r="P460" s="59"/>
      <c r="Q460" s="59"/>
      <c r="R460" s="59"/>
      <c r="S460" s="59"/>
      <c r="T460" s="59"/>
      <c r="U460" s="59"/>
      <c r="V460" s="59"/>
      <c r="W460" s="59"/>
      <c r="X460" s="59"/>
      <c r="Y460" s="59"/>
      <c r="Z460" s="59"/>
      <c r="AA460" s="59"/>
    </row>
    <row r="461" spans="1:27" ht="16">
      <c r="A461" s="59"/>
      <c r="B461" s="59"/>
      <c r="C461" s="59"/>
      <c r="D461" s="59"/>
      <c r="E461" s="59"/>
      <c r="F461" s="59"/>
      <c r="G461" s="59"/>
      <c r="H461" s="79"/>
      <c r="I461" s="59"/>
      <c r="J461" s="59"/>
      <c r="K461" s="59"/>
      <c r="L461" s="59"/>
      <c r="M461" s="59"/>
      <c r="N461" s="59"/>
      <c r="O461" s="59"/>
      <c r="P461" s="59"/>
      <c r="Q461" s="59"/>
      <c r="R461" s="59"/>
      <c r="S461" s="59"/>
      <c r="T461" s="59"/>
      <c r="U461" s="59"/>
      <c r="V461" s="59"/>
      <c r="W461" s="59"/>
      <c r="X461" s="59"/>
      <c r="Y461" s="59"/>
      <c r="Z461" s="59"/>
      <c r="AA461" s="59"/>
    </row>
    <row r="462" spans="1:27" ht="16">
      <c r="A462" s="59"/>
      <c r="B462" s="59"/>
      <c r="C462" s="59"/>
      <c r="D462" s="59"/>
      <c r="E462" s="59"/>
      <c r="F462" s="59"/>
      <c r="G462" s="59"/>
      <c r="H462" s="79"/>
      <c r="I462" s="59"/>
      <c r="J462" s="59"/>
      <c r="K462" s="59"/>
      <c r="L462" s="59"/>
      <c r="M462" s="59"/>
      <c r="N462" s="59"/>
      <c r="O462" s="59"/>
      <c r="P462" s="59"/>
      <c r="Q462" s="59"/>
      <c r="R462" s="59"/>
      <c r="S462" s="59"/>
      <c r="T462" s="59"/>
      <c r="U462" s="59"/>
      <c r="V462" s="59"/>
      <c r="W462" s="59"/>
      <c r="X462" s="59"/>
      <c r="Y462" s="59"/>
      <c r="Z462" s="59"/>
      <c r="AA462" s="59"/>
    </row>
    <row r="463" spans="1:27" ht="16">
      <c r="A463" s="59"/>
      <c r="B463" s="59"/>
      <c r="C463" s="59"/>
      <c r="D463" s="59"/>
      <c r="E463" s="59"/>
      <c r="F463" s="59"/>
      <c r="G463" s="59"/>
      <c r="H463" s="79"/>
      <c r="I463" s="59"/>
      <c r="J463" s="59"/>
      <c r="K463" s="59"/>
      <c r="L463" s="59"/>
      <c r="M463" s="59"/>
      <c r="N463" s="59"/>
      <c r="O463" s="59"/>
      <c r="P463" s="59"/>
      <c r="Q463" s="59"/>
      <c r="R463" s="59"/>
      <c r="S463" s="59"/>
      <c r="T463" s="59"/>
      <c r="U463" s="59"/>
      <c r="V463" s="59"/>
      <c r="W463" s="59"/>
      <c r="X463" s="59"/>
      <c r="Y463" s="59"/>
      <c r="Z463" s="59"/>
      <c r="AA463" s="59"/>
    </row>
    <row r="464" spans="1:27" ht="16">
      <c r="A464" s="59"/>
      <c r="B464" s="59"/>
      <c r="C464" s="59"/>
      <c r="D464" s="59"/>
      <c r="E464" s="59"/>
      <c r="F464" s="59"/>
      <c r="G464" s="59"/>
      <c r="H464" s="79"/>
      <c r="I464" s="59"/>
      <c r="J464" s="59"/>
      <c r="K464" s="59"/>
      <c r="L464" s="59"/>
      <c r="M464" s="59"/>
      <c r="N464" s="59"/>
      <c r="O464" s="59"/>
      <c r="P464" s="59"/>
      <c r="Q464" s="59"/>
      <c r="R464" s="59"/>
      <c r="S464" s="59"/>
      <c r="T464" s="59"/>
      <c r="U464" s="59"/>
      <c r="V464" s="59"/>
      <c r="W464" s="59"/>
      <c r="X464" s="59"/>
      <c r="Y464" s="59"/>
      <c r="Z464" s="59"/>
      <c r="AA464" s="59"/>
    </row>
    <row r="465" spans="1:27" ht="16">
      <c r="A465" s="59"/>
      <c r="B465" s="59"/>
      <c r="C465" s="59"/>
      <c r="D465" s="59"/>
      <c r="E465" s="59"/>
      <c r="F465" s="59"/>
      <c r="G465" s="59"/>
      <c r="H465" s="79"/>
      <c r="I465" s="59"/>
      <c r="J465" s="59"/>
      <c r="K465" s="59"/>
      <c r="L465" s="59"/>
      <c r="M465" s="59"/>
      <c r="N465" s="59"/>
      <c r="O465" s="59"/>
      <c r="P465" s="59"/>
      <c r="Q465" s="59"/>
      <c r="R465" s="59"/>
      <c r="S465" s="59"/>
      <c r="T465" s="59"/>
      <c r="U465" s="59"/>
      <c r="V465" s="59"/>
      <c r="W465" s="59"/>
      <c r="X465" s="59"/>
      <c r="Y465" s="59"/>
      <c r="Z465" s="59"/>
      <c r="AA465" s="59"/>
    </row>
    <row r="466" spans="1:27" ht="16">
      <c r="A466" s="59"/>
      <c r="B466" s="59"/>
      <c r="C466" s="59"/>
      <c r="D466" s="59"/>
      <c r="E466" s="59"/>
      <c r="F466" s="59"/>
      <c r="G466" s="59"/>
      <c r="H466" s="79"/>
      <c r="I466" s="59"/>
      <c r="J466" s="59"/>
      <c r="K466" s="59"/>
      <c r="L466" s="59"/>
      <c r="M466" s="59"/>
      <c r="N466" s="59"/>
      <c r="O466" s="59"/>
      <c r="P466" s="59"/>
      <c r="Q466" s="59"/>
      <c r="R466" s="59"/>
      <c r="S466" s="59"/>
      <c r="T466" s="59"/>
      <c r="U466" s="59"/>
      <c r="V466" s="59"/>
      <c r="W466" s="59"/>
      <c r="X466" s="59"/>
      <c r="Y466" s="59"/>
      <c r="Z466" s="59"/>
      <c r="AA466" s="59"/>
    </row>
    <row r="467" spans="1:27" ht="16">
      <c r="A467" s="59"/>
      <c r="B467" s="59"/>
      <c r="C467" s="59"/>
      <c r="D467" s="59"/>
      <c r="E467" s="59"/>
      <c r="F467" s="59"/>
      <c r="G467" s="59"/>
      <c r="H467" s="79"/>
      <c r="I467" s="59"/>
      <c r="J467" s="59"/>
      <c r="K467" s="59"/>
      <c r="L467" s="59"/>
      <c r="M467" s="59"/>
      <c r="N467" s="59"/>
      <c r="O467" s="59"/>
      <c r="P467" s="59"/>
      <c r="Q467" s="59"/>
      <c r="R467" s="59"/>
      <c r="S467" s="59"/>
      <c r="T467" s="59"/>
      <c r="U467" s="59"/>
      <c r="V467" s="59"/>
      <c r="W467" s="59"/>
      <c r="X467" s="59"/>
      <c r="Y467" s="59"/>
      <c r="Z467" s="59"/>
      <c r="AA467" s="59"/>
    </row>
    <row r="468" spans="1:27" ht="16">
      <c r="A468" s="59"/>
      <c r="B468" s="59"/>
      <c r="C468" s="59"/>
      <c r="D468" s="59"/>
      <c r="E468" s="59"/>
      <c r="F468" s="59"/>
      <c r="G468" s="59"/>
      <c r="H468" s="79"/>
      <c r="I468" s="59"/>
      <c r="J468" s="59"/>
      <c r="K468" s="59"/>
      <c r="L468" s="59"/>
      <c r="M468" s="59"/>
      <c r="N468" s="59"/>
      <c r="O468" s="59"/>
      <c r="P468" s="59"/>
      <c r="Q468" s="59"/>
      <c r="R468" s="59"/>
      <c r="S468" s="59"/>
      <c r="T468" s="59"/>
      <c r="U468" s="59"/>
      <c r="V468" s="59"/>
      <c r="W468" s="59"/>
      <c r="X468" s="59"/>
      <c r="Y468" s="59"/>
      <c r="Z468" s="59"/>
      <c r="AA468" s="59"/>
    </row>
    <row r="469" spans="1:27" ht="16">
      <c r="A469" s="59"/>
      <c r="B469" s="59"/>
      <c r="C469" s="59"/>
      <c r="D469" s="59"/>
      <c r="E469" s="59"/>
      <c r="F469" s="59"/>
      <c r="G469" s="59"/>
      <c r="H469" s="79"/>
      <c r="I469" s="59"/>
      <c r="J469" s="59"/>
      <c r="K469" s="59"/>
      <c r="L469" s="59"/>
      <c r="M469" s="59"/>
      <c r="N469" s="59"/>
      <c r="O469" s="59"/>
      <c r="P469" s="59"/>
      <c r="Q469" s="59"/>
      <c r="R469" s="59"/>
      <c r="S469" s="59"/>
      <c r="T469" s="59"/>
      <c r="U469" s="59"/>
      <c r="V469" s="59"/>
      <c r="W469" s="59"/>
      <c r="X469" s="59"/>
      <c r="Y469" s="59"/>
      <c r="Z469" s="59"/>
      <c r="AA469" s="59"/>
    </row>
    <row r="470" spans="1:27" ht="16">
      <c r="A470" s="59"/>
      <c r="B470" s="59"/>
      <c r="C470" s="59"/>
      <c r="D470" s="59"/>
      <c r="E470" s="59"/>
      <c r="F470" s="59"/>
      <c r="G470" s="59"/>
      <c r="H470" s="79"/>
      <c r="I470" s="59"/>
      <c r="J470" s="59"/>
      <c r="K470" s="59"/>
      <c r="L470" s="59"/>
      <c r="M470" s="59"/>
      <c r="N470" s="59"/>
      <c r="O470" s="59"/>
      <c r="P470" s="59"/>
      <c r="Q470" s="59"/>
      <c r="R470" s="59"/>
      <c r="S470" s="59"/>
      <c r="T470" s="59"/>
      <c r="U470" s="59"/>
      <c r="V470" s="59"/>
      <c r="W470" s="59"/>
      <c r="X470" s="59"/>
      <c r="Y470" s="59"/>
      <c r="Z470" s="59"/>
      <c r="AA470" s="59"/>
    </row>
    <row r="471" spans="1:27" ht="16">
      <c r="A471" s="59"/>
      <c r="B471" s="59"/>
      <c r="C471" s="59"/>
      <c r="D471" s="59"/>
      <c r="E471" s="59"/>
      <c r="F471" s="59"/>
      <c r="G471" s="59"/>
      <c r="H471" s="79"/>
      <c r="I471" s="59"/>
      <c r="J471" s="59"/>
      <c r="K471" s="59"/>
      <c r="L471" s="59"/>
      <c r="M471" s="59"/>
      <c r="N471" s="59"/>
      <c r="O471" s="59"/>
      <c r="P471" s="59"/>
      <c r="Q471" s="59"/>
      <c r="R471" s="59"/>
      <c r="S471" s="59"/>
      <c r="T471" s="59"/>
      <c r="U471" s="59"/>
      <c r="V471" s="59"/>
      <c r="W471" s="59"/>
      <c r="X471" s="59"/>
      <c r="Y471" s="59"/>
      <c r="Z471" s="59"/>
      <c r="AA471" s="59"/>
    </row>
    <row r="472" spans="1:27" ht="16">
      <c r="A472" s="59"/>
      <c r="B472" s="59"/>
      <c r="C472" s="59"/>
      <c r="D472" s="59"/>
      <c r="E472" s="59"/>
      <c r="F472" s="59"/>
      <c r="G472" s="59"/>
      <c r="H472" s="79"/>
      <c r="I472" s="59"/>
      <c r="J472" s="59"/>
      <c r="K472" s="59"/>
      <c r="L472" s="59"/>
      <c r="M472" s="59"/>
      <c r="N472" s="59"/>
      <c r="O472" s="59"/>
      <c r="P472" s="59"/>
      <c r="Q472" s="59"/>
      <c r="R472" s="59"/>
      <c r="S472" s="59"/>
      <c r="T472" s="59"/>
      <c r="U472" s="59"/>
      <c r="V472" s="59"/>
      <c r="W472" s="59"/>
      <c r="X472" s="59"/>
      <c r="Y472" s="59"/>
      <c r="Z472" s="59"/>
      <c r="AA472" s="59"/>
    </row>
    <row r="473" spans="1:27" ht="16">
      <c r="A473" s="59"/>
      <c r="B473" s="59"/>
      <c r="C473" s="59"/>
      <c r="D473" s="59"/>
      <c r="E473" s="59"/>
      <c r="F473" s="59"/>
      <c r="G473" s="59"/>
      <c r="H473" s="79"/>
      <c r="I473" s="59"/>
      <c r="J473" s="59"/>
      <c r="K473" s="59"/>
      <c r="L473" s="59"/>
      <c r="M473" s="59"/>
      <c r="N473" s="59"/>
      <c r="O473" s="59"/>
      <c r="P473" s="59"/>
      <c r="Q473" s="59"/>
      <c r="R473" s="59"/>
      <c r="S473" s="59"/>
      <c r="T473" s="59"/>
      <c r="U473" s="59"/>
      <c r="V473" s="59"/>
      <c r="W473" s="59"/>
      <c r="X473" s="59"/>
      <c r="Y473" s="59"/>
      <c r="Z473" s="59"/>
      <c r="AA473" s="59"/>
    </row>
    <row r="474" spans="1:27" ht="16">
      <c r="A474" s="59"/>
      <c r="B474" s="59"/>
      <c r="C474" s="59"/>
      <c r="D474" s="59"/>
      <c r="E474" s="59"/>
      <c r="F474" s="59"/>
      <c r="G474" s="59"/>
      <c r="H474" s="79"/>
      <c r="I474" s="59"/>
      <c r="J474" s="59"/>
      <c r="K474" s="59"/>
      <c r="L474" s="59"/>
      <c r="M474" s="59"/>
      <c r="N474" s="59"/>
      <c r="O474" s="59"/>
      <c r="P474" s="59"/>
      <c r="Q474" s="59"/>
      <c r="R474" s="59"/>
      <c r="S474" s="59"/>
      <c r="T474" s="59"/>
      <c r="U474" s="59"/>
      <c r="V474" s="59"/>
      <c r="W474" s="59"/>
      <c r="X474" s="59"/>
      <c r="Y474" s="59"/>
      <c r="Z474" s="59"/>
      <c r="AA474" s="59"/>
    </row>
    <row r="475" spans="1:27" ht="16">
      <c r="A475" s="59"/>
      <c r="B475" s="59"/>
      <c r="C475" s="59"/>
      <c r="D475" s="59"/>
      <c r="E475" s="59"/>
      <c r="F475" s="59"/>
      <c r="G475" s="59"/>
      <c r="H475" s="79"/>
      <c r="I475" s="59"/>
      <c r="J475" s="59"/>
      <c r="K475" s="59"/>
      <c r="L475" s="59"/>
      <c r="M475" s="59"/>
      <c r="N475" s="59"/>
      <c r="O475" s="59"/>
      <c r="P475" s="59"/>
      <c r="Q475" s="59"/>
      <c r="R475" s="59"/>
      <c r="S475" s="59"/>
      <c r="T475" s="59"/>
      <c r="U475" s="59"/>
      <c r="V475" s="59"/>
      <c r="W475" s="59"/>
      <c r="X475" s="59"/>
      <c r="Y475" s="59"/>
      <c r="Z475" s="59"/>
      <c r="AA475" s="59"/>
    </row>
    <row r="476" spans="1:27" ht="16">
      <c r="A476" s="59"/>
      <c r="B476" s="59"/>
      <c r="C476" s="59"/>
      <c r="D476" s="59"/>
      <c r="E476" s="59"/>
      <c r="F476" s="59"/>
      <c r="G476" s="59"/>
      <c r="H476" s="79"/>
      <c r="I476" s="59"/>
      <c r="J476" s="59"/>
      <c r="K476" s="59"/>
      <c r="L476" s="59"/>
      <c r="M476" s="59"/>
      <c r="N476" s="59"/>
      <c r="O476" s="59"/>
      <c r="P476" s="59"/>
      <c r="Q476" s="59"/>
      <c r="R476" s="59"/>
      <c r="S476" s="59"/>
      <c r="T476" s="59"/>
      <c r="U476" s="59"/>
      <c r="V476" s="59"/>
      <c r="W476" s="59"/>
      <c r="X476" s="59"/>
      <c r="Y476" s="59"/>
      <c r="Z476" s="59"/>
      <c r="AA476" s="59"/>
    </row>
    <row r="477" spans="1:27" ht="16">
      <c r="A477" s="59"/>
      <c r="B477" s="59"/>
      <c r="C477" s="59"/>
      <c r="D477" s="59"/>
      <c r="E477" s="59"/>
      <c r="F477" s="59"/>
      <c r="G477" s="59"/>
      <c r="H477" s="79"/>
      <c r="I477" s="59"/>
      <c r="J477" s="59"/>
      <c r="K477" s="59"/>
      <c r="L477" s="59"/>
      <c r="M477" s="59"/>
      <c r="N477" s="59"/>
      <c r="O477" s="59"/>
      <c r="P477" s="59"/>
      <c r="Q477" s="59"/>
      <c r="R477" s="59"/>
      <c r="S477" s="59"/>
      <c r="T477" s="59"/>
      <c r="U477" s="59"/>
      <c r="V477" s="59"/>
      <c r="W477" s="59"/>
      <c r="X477" s="59"/>
      <c r="Y477" s="59"/>
      <c r="Z477" s="59"/>
      <c r="AA477" s="59"/>
    </row>
    <row r="478" spans="1:27" ht="16">
      <c r="A478" s="59"/>
      <c r="B478" s="59"/>
      <c r="C478" s="59"/>
      <c r="D478" s="59"/>
      <c r="E478" s="59"/>
      <c r="F478" s="59"/>
      <c r="G478" s="59"/>
      <c r="H478" s="79"/>
      <c r="I478" s="59"/>
      <c r="J478" s="59"/>
      <c r="K478" s="59"/>
      <c r="L478" s="59"/>
      <c r="M478" s="59"/>
      <c r="N478" s="59"/>
      <c r="O478" s="59"/>
      <c r="P478" s="59"/>
      <c r="Q478" s="59"/>
      <c r="R478" s="59"/>
      <c r="S478" s="59"/>
      <c r="T478" s="59"/>
      <c r="U478" s="59"/>
      <c r="V478" s="59"/>
      <c r="W478" s="59"/>
      <c r="X478" s="59"/>
      <c r="Y478" s="59"/>
      <c r="Z478" s="59"/>
      <c r="AA478" s="59"/>
    </row>
    <row r="479" spans="1:27" ht="16">
      <c r="A479" s="59"/>
      <c r="B479" s="59"/>
      <c r="C479" s="59"/>
      <c r="D479" s="59"/>
      <c r="E479" s="59"/>
      <c r="F479" s="59"/>
      <c r="G479" s="59"/>
      <c r="H479" s="79"/>
      <c r="I479" s="59"/>
      <c r="J479" s="59"/>
      <c r="K479" s="59"/>
      <c r="L479" s="59"/>
      <c r="M479" s="59"/>
      <c r="N479" s="59"/>
      <c r="O479" s="59"/>
      <c r="P479" s="59"/>
      <c r="Q479" s="59"/>
      <c r="R479" s="59"/>
      <c r="S479" s="59"/>
      <c r="T479" s="59"/>
      <c r="U479" s="59"/>
      <c r="V479" s="59"/>
      <c r="W479" s="59"/>
      <c r="X479" s="59"/>
      <c r="Y479" s="59"/>
      <c r="Z479" s="59"/>
      <c r="AA479" s="59"/>
    </row>
    <row r="480" spans="1:27" ht="16">
      <c r="A480" s="59"/>
      <c r="B480" s="59"/>
      <c r="C480" s="59"/>
      <c r="D480" s="59"/>
      <c r="E480" s="59"/>
      <c r="F480" s="59"/>
      <c r="G480" s="59"/>
      <c r="H480" s="79"/>
      <c r="I480" s="59"/>
      <c r="J480" s="59"/>
      <c r="K480" s="59"/>
      <c r="L480" s="59"/>
      <c r="M480" s="59"/>
      <c r="N480" s="59"/>
      <c r="O480" s="59"/>
      <c r="P480" s="59"/>
      <c r="Q480" s="59"/>
      <c r="R480" s="59"/>
      <c r="S480" s="59"/>
      <c r="T480" s="59"/>
      <c r="U480" s="59"/>
      <c r="V480" s="59"/>
      <c r="W480" s="59"/>
      <c r="X480" s="59"/>
      <c r="Y480" s="59"/>
      <c r="Z480" s="59"/>
      <c r="AA480" s="59"/>
    </row>
    <row r="481" spans="1:27" ht="16">
      <c r="A481" s="59"/>
      <c r="B481" s="59"/>
      <c r="C481" s="59"/>
      <c r="D481" s="59"/>
      <c r="E481" s="59"/>
      <c r="F481" s="59"/>
      <c r="G481" s="59"/>
      <c r="H481" s="79"/>
      <c r="I481" s="59"/>
      <c r="J481" s="59"/>
      <c r="K481" s="59"/>
      <c r="L481" s="59"/>
      <c r="M481" s="59"/>
      <c r="N481" s="59"/>
      <c r="O481" s="59"/>
      <c r="P481" s="59"/>
      <c r="Q481" s="59"/>
      <c r="R481" s="59"/>
      <c r="S481" s="59"/>
      <c r="T481" s="59"/>
      <c r="U481" s="59"/>
      <c r="V481" s="59"/>
      <c r="W481" s="59"/>
      <c r="X481" s="59"/>
      <c r="Y481" s="59"/>
      <c r="Z481" s="59"/>
      <c r="AA481" s="59"/>
    </row>
    <row r="482" spans="1:27" ht="16">
      <c r="A482" s="59"/>
      <c r="B482" s="59"/>
      <c r="C482" s="59"/>
      <c r="D482" s="59"/>
      <c r="E482" s="59"/>
      <c r="F482" s="59"/>
      <c r="G482" s="59"/>
      <c r="H482" s="79"/>
      <c r="I482" s="59"/>
      <c r="J482" s="59"/>
      <c r="K482" s="59"/>
      <c r="L482" s="59"/>
      <c r="M482" s="59"/>
      <c r="N482" s="59"/>
      <c r="O482" s="59"/>
      <c r="P482" s="59"/>
      <c r="Q482" s="59"/>
      <c r="R482" s="59"/>
      <c r="S482" s="59"/>
      <c r="T482" s="59"/>
      <c r="U482" s="59"/>
      <c r="V482" s="59"/>
      <c r="W482" s="59"/>
      <c r="X482" s="59"/>
      <c r="Y482" s="59"/>
      <c r="Z482" s="59"/>
      <c r="AA482" s="59"/>
    </row>
    <row r="483" spans="1:27" ht="16">
      <c r="A483" s="59"/>
      <c r="B483" s="59"/>
      <c r="C483" s="59"/>
      <c r="D483" s="59"/>
      <c r="E483" s="59"/>
      <c r="F483" s="59"/>
      <c r="G483" s="59"/>
      <c r="H483" s="79"/>
      <c r="I483" s="59"/>
      <c r="J483" s="59"/>
      <c r="K483" s="59"/>
      <c r="L483" s="59"/>
      <c r="M483" s="59"/>
      <c r="N483" s="59"/>
      <c r="O483" s="59"/>
      <c r="P483" s="59"/>
      <c r="Q483" s="59"/>
      <c r="R483" s="59"/>
      <c r="S483" s="59"/>
      <c r="T483" s="59"/>
      <c r="U483" s="59"/>
      <c r="V483" s="59"/>
      <c r="W483" s="59"/>
      <c r="X483" s="59"/>
      <c r="Y483" s="59"/>
      <c r="Z483" s="59"/>
      <c r="AA483" s="59"/>
    </row>
    <row r="484" spans="1:27" ht="16">
      <c r="A484" s="59"/>
      <c r="B484" s="59"/>
      <c r="C484" s="59"/>
      <c r="D484" s="59"/>
      <c r="E484" s="59"/>
      <c r="F484" s="59"/>
      <c r="G484" s="59"/>
      <c r="H484" s="79"/>
      <c r="I484" s="59"/>
      <c r="J484" s="59"/>
      <c r="K484" s="59"/>
      <c r="L484" s="59"/>
      <c r="M484" s="59"/>
      <c r="N484" s="59"/>
      <c r="O484" s="59"/>
      <c r="P484" s="59"/>
      <c r="Q484" s="59"/>
      <c r="R484" s="59"/>
      <c r="S484" s="59"/>
      <c r="T484" s="59"/>
      <c r="U484" s="59"/>
      <c r="V484" s="59"/>
      <c r="W484" s="59"/>
      <c r="X484" s="59"/>
      <c r="Y484" s="59"/>
      <c r="Z484" s="59"/>
      <c r="AA484" s="59"/>
    </row>
    <row r="485" spans="1:27" ht="16">
      <c r="A485" s="59"/>
      <c r="B485" s="59"/>
      <c r="C485" s="59"/>
      <c r="D485" s="59"/>
      <c r="E485" s="59"/>
      <c r="F485" s="59"/>
      <c r="G485" s="59"/>
      <c r="H485" s="79"/>
      <c r="I485" s="59"/>
      <c r="J485" s="59"/>
      <c r="K485" s="59"/>
      <c r="L485" s="59"/>
      <c r="M485" s="59"/>
      <c r="N485" s="59"/>
      <c r="O485" s="59"/>
      <c r="P485" s="59"/>
      <c r="Q485" s="59"/>
      <c r="R485" s="59"/>
      <c r="S485" s="59"/>
      <c r="T485" s="59"/>
      <c r="U485" s="59"/>
      <c r="V485" s="59"/>
      <c r="W485" s="59"/>
      <c r="X485" s="59"/>
      <c r="Y485" s="59"/>
      <c r="Z485" s="59"/>
      <c r="AA485" s="59"/>
    </row>
    <row r="486" spans="1:27" ht="16">
      <c r="A486" s="59"/>
      <c r="B486" s="59"/>
      <c r="C486" s="59"/>
      <c r="D486" s="59"/>
      <c r="E486" s="59"/>
      <c r="F486" s="59"/>
      <c r="G486" s="59"/>
      <c r="H486" s="79"/>
      <c r="I486" s="59"/>
      <c r="J486" s="59"/>
      <c r="K486" s="59"/>
      <c r="L486" s="59"/>
      <c r="M486" s="59"/>
      <c r="N486" s="59"/>
      <c r="O486" s="59"/>
      <c r="P486" s="59"/>
      <c r="Q486" s="59"/>
      <c r="R486" s="59"/>
      <c r="S486" s="59"/>
      <c r="T486" s="59"/>
      <c r="U486" s="59"/>
      <c r="V486" s="59"/>
      <c r="W486" s="59"/>
      <c r="X486" s="59"/>
      <c r="Y486" s="59"/>
      <c r="Z486" s="59"/>
      <c r="AA486" s="59"/>
    </row>
    <row r="487" spans="1:27" ht="16">
      <c r="A487" s="59"/>
      <c r="B487" s="59"/>
      <c r="C487" s="59"/>
      <c r="D487" s="59"/>
      <c r="E487" s="59"/>
      <c r="F487" s="59"/>
      <c r="G487" s="59"/>
      <c r="H487" s="79"/>
      <c r="I487" s="59"/>
      <c r="J487" s="59"/>
      <c r="K487" s="59"/>
      <c r="L487" s="59"/>
      <c r="M487" s="59"/>
      <c r="N487" s="59"/>
      <c r="O487" s="59"/>
      <c r="P487" s="59"/>
      <c r="Q487" s="59"/>
      <c r="R487" s="59"/>
      <c r="S487" s="59"/>
      <c r="T487" s="59"/>
      <c r="U487" s="59"/>
      <c r="V487" s="59"/>
      <c r="W487" s="59"/>
      <c r="X487" s="59"/>
      <c r="Y487" s="59"/>
      <c r="Z487" s="59"/>
      <c r="AA487" s="59"/>
    </row>
    <row r="488" spans="1:27" ht="16">
      <c r="A488" s="59"/>
      <c r="B488" s="59"/>
      <c r="C488" s="59"/>
      <c r="D488" s="59"/>
      <c r="E488" s="59"/>
      <c r="F488" s="59"/>
      <c r="G488" s="59"/>
      <c r="H488" s="79"/>
      <c r="I488" s="59"/>
      <c r="J488" s="59"/>
      <c r="K488" s="59"/>
      <c r="L488" s="59"/>
      <c r="M488" s="59"/>
      <c r="N488" s="59"/>
      <c r="O488" s="59"/>
      <c r="P488" s="59"/>
      <c r="Q488" s="59"/>
      <c r="R488" s="59"/>
      <c r="S488" s="59"/>
      <c r="T488" s="59"/>
      <c r="U488" s="59"/>
      <c r="V488" s="59"/>
      <c r="W488" s="59"/>
      <c r="X488" s="59"/>
      <c r="Y488" s="59"/>
      <c r="Z488" s="59"/>
      <c r="AA488" s="59"/>
    </row>
    <row r="489" spans="1:27" ht="16">
      <c r="A489" s="59"/>
      <c r="B489" s="59"/>
      <c r="C489" s="59"/>
      <c r="D489" s="59"/>
      <c r="E489" s="59"/>
      <c r="F489" s="59"/>
      <c r="G489" s="59"/>
      <c r="H489" s="79"/>
      <c r="I489" s="59"/>
      <c r="J489" s="59"/>
      <c r="K489" s="59"/>
      <c r="L489" s="59"/>
      <c r="M489" s="59"/>
      <c r="N489" s="59"/>
      <c r="O489" s="59"/>
      <c r="P489" s="59"/>
      <c r="Q489" s="59"/>
      <c r="R489" s="59"/>
      <c r="S489" s="59"/>
      <c r="T489" s="59"/>
      <c r="U489" s="59"/>
      <c r="V489" s="59"/>
      <c r="W489" s="59"/>
      <c r="X489" s="59"/>
      <c r="Y489" s="59"/>
      <c r="Z489" s="59"/>
      <c r="AA489" s="59"/>
    </row>
    <row r="490" spans="1:27" ht="16">
      <c r="A490" s="59"/>
      <c r="B490" s="59"/>
      <c r="C490" s="59"/>
      <c r="D490" s="59"/>
      <c r="E490" s="59"/>
      <c r="F490" s="59"/>
      <c r="G490" s="59"/>
      <c r="H490" s="79"/>
      <c r="I490" s="59"/>
      <c r="J490" s="59"/>
      <c r="K490" s="59"/>
      <c r="L490" s="59"/>
      <c r="M490" s="59"/>
      <c r="N490" s="59"/>
      <c r="O490" s="59"/>
      <c r="P490" s="59"/>
      <c r="Q490" s="59"/>
      <c r="R490" s="59"/>
      <c r="S490" s="59"/>
      <c r="T490" s="59"/>
      <c r="U490" s="59"/>
      <c r="V490" s="59"/>
      <c r="W490" s="59"/>
      <c r="X490" s="59"/>
      <c r="Y490" s="59"/>
      <c r="Z490" s="59"/>
      <c r="AA490" s="59"/>
    </row>
    <row r="491" spans="1:27" ht="16">
      <c r="A491" s="59"/>
      <c r="B491" s="59"/>
      <c r="C491" s="59"/>
      <c r="D491" s="59"/>
      <c r="E491" s="59"/>
      <c r="F491" s="59"/>
      <c r="G491" s="59"/>
      <c r="H491" s="79"/>
      <c r="I491" s="59"/>
      <c r="J491" s="59"/>
      <c r="K491" s="59"/>
      <c r="L491" s="59"/>
      <c r="M491" s="59"/>
      <c r="N491" s="59"/>
      <c r="O491" s="59"/>
      <c r="P491" s="59"/>
      <c r="Q491" s="59"/>
      <c r="R491" s="59"/>
      <c r="S491" s="59"/>
      <c r="T491" s="59"/>
      <c r="U491" s="59"/>
      <c r="V491" s="59"/>
      <c r="W491" s="59"/>
      <c r="X491" s="59"/>
      <c r="Y491" s="59"/>
      <c r="Z491" s="59"/>
      <c r="AA491" s="59"/>
    </row>
    <row r="492" spans="1:27" ht="16">
      <c r="A492" s="59"/>
      <c r="B492" s="59"/>
      <c r="C492" s="59"/>
      <c r="D492" s="59"/>
      <c r="E492" s="59"/>
      <c r="F492" s="59"/>
      <c r="G492" s="59"/>
      <c r="H492" s="79"/>
      <c r="I492" s="59"/>
      <c r="J492" s="59"/>
      <c r="K492" s="59"/>
      <c r="L492" s="59"/>
      <c r="M492" s="59"/>
      <c r="N492" s="59"/>
      <c r="O492" s="59"/>
      <c r="P492" s="59"/>
      <c r="Q492" s="59"/>
      <c r="R492" s="59"/>
      <c r="S492" s="59"/>
      <c r="T492" s="59"/>
      <c r="U492" s="59"/>
      <c r="V492" s="59"/>
      <c r="W492" s="59"/>
      <c r="X492" s="59"/>
      <c r="Y492" s="59"/>
      <c r="Z492" s="59"/>
      <c r="AA492" s="59"/>
    </row>
    <row r="493" spans="1:27" ht="16">
      <c r="A493" s="59"/>
      <c r="B493" s="59"/>
      <c r="C493" s="59"/>
      <c r="D493" s="59"/>
      <c r="E493" s="59"/>
      <c r="F493" s="59"/>
      <c r="G493" s="59"/>
      <c r="H493" s="79"/>
      <c r="I493" s="59"/>
      <c r="J493" s="59"/>
      <c r="K493" s="59"/>
      <c r="L493" s="59"/>
      <c r="M493" s="59"/>
      <c r="N493" s="59"/>
      <c r="O493" s="59"/>
      <c r="P493" s="59"/>
      <c r="Q493" s="59"/>
      <c r="R493" s="59"/>
      <c r="S493" s="59"/>
      <c r="T493" s="59"/>
      <c r="U493" s="59"/>
      <c r="V493" s="59"/>
      <c r="W493" s="59"/>
      <c r="X493" s="59"/>
      <c r="Y493" s="59"/>
      <c r="Z493" s="59"/>
      <c r="AA493" s="59"/>
    </row>
    <row r="494" spans="1:27" ht="16">
      <c r="A494" s="59"/>
      <c r="B494" s="59"/>
      <c r="C494" s="59"/>
      <c r="D494" s="59"/>
      <c r="E494" s="59"/>
      <c r="F494" s="59"/>
      <c r="G494" s="59"/>
      <c r="H494" s="79"/>
      <c r="I494" s="59"/>
      <c r="J494" s="59"/>
      <c r="K494" s="59"/>
      <c r="L494" s="59"/>
      <c r="M494" s="59"/>
      <c r="N494" s="59"/>
      <c r="O494" s="59"/>
      <c r="P494" s="59"/>
      <c r="Q494" s="59"/>
      <c r="R494" s="59"/>
      <c r="S494" s="59"/>
      <c r="T494" s="59"/>
      <c r="U494" s="59"/>
      <c r="V494" s="59"/>
      <c r="W494" s="59"/>
      <c r="X494" s="59"/>
      <c r="Y494" s="59"/>
      <c r="Z494" s="59"/>
      <c r="AA494" s="59"/>
    </row>
    <row r="495" spans="1:27" ht="16">
      <c r="A495" s="59"/>
      <c r="B495" s="59"/>
      <c r="C495" s="59"/>
      <c r="D495" s="59"/>
      <c r="E495" s="59"/>
      <c r="F495" s="59"/>
      <c r="G495" s="59"/>
      <c r="H495" s="79"/>
      <c r="I495" s="59"/>
      <c r="J495" s="59"/>
      <c r="K495" s="59"/>
      <c r="L495" s="59"/>
      <c r="M495" s="59"/>
      <c r="N495" s="59"/>
      <c r="O495" s="59"/>
      <c r="P495" s="59"/>
      <c r="Q495" s="59"/>
      <c r="R495" s="59"/>
      <c r="S495" s="59"/>
      <c r="T495" s="59"/>
      <c r="U495" s="59"/>
      <c r="V495" s="59"/>
      <c r="W495" s="59"/>
      <c r="X495" s="59"/>
      <c r="Y495" s="59"/>
      <c r="Z495" s="59"/>
      <c r="AA495" s="59"/>
    </row>
    <row r="496" spans="1:27" ht="16">
      <c r="A496" s="59"/>
      <c r="B496" s="59"/>
      <c r="C496" s="59"/>
      <c r="D496" s="59"/>
      <c r="E496" s="59"/>
      <c r="F496" s="59"/>
      <c r="G496" s="59"/>
      <c r="H496" s="79"/>
      <c r="I496" s="59"/>
      <c r="J496" s="59"/>
      <c r="K496" s="59"/>
      <c r="L496" s="59"/>
      <c r="M496" s="59"/>
      <c r="N496" s="59"/>
      <c r="O496" s="59"/>
      <c r="P496" s="59"/>
      <c r="Q496" s="59"/>
      <c r="R496" s="59"/>
      <c r="S496" s="59"/>
      <c r="T496" s="59"/>
      <c r="U496" s="59"/>
      <c r="V496" s="59"/>
      <c r="W496" s="59"/>
      <c r="X496" s="59"/>
      <c r="Y496" s="59"/>
      <c r="Z496" s="59"/>
      <c r="AA496" s="59"/>
    </row>
    <row r="497" spans="1:27" ht="16">
      <c r="A497" s="59"/>
      <c r="B497" s="59"/>
      <c r="C497" s="59"/>
      <c r="D497" s="59"/>
      <c r="E497" s="59"/>
      <c r="F497" s="59"/>
      <c r="G497" s="59"/>
      <c r="H497" s="79"/>
      <c r="I497" s="59"/>
      <c r="J497" s="59"/>
      <c r="K497" s="59"/>
      <c r="L497" s="59"/>
      <c r="M497" s="59"/>
      <c r="N497" s="59"/>
      <c r="O497" s="59"/>
      <c r="P497" s="59"/>
      <c r="Q497" s="59"/>
      <c r="R497" s="59"/>
      <c r="S497" s="59"/>
      <c r="T497" s="59"/>
      <c r="U497" s="59"/>
      <c r="V497" s="59"/>
      <c r="W497" s="59"/>
      <c r="X497" s="59"/>
      <c r="Y497" s="59"/>
      <c r="Z497" s="59"/>
      <c r="AA497" s="59"/>
    </row>
    <row r="498" spans="1:27" ht="16">
      <c r="A498" s="59"/>
      <c r="B498" s="59"/>
      <c r="C498" s="59"/>
      <c r="D498" s="59"/>
      <c r="E498" s="59"/>
      <c r="F498" s="59"/>
      <c r="G498" s="59"/>
      <c r="H498" s="79"/>
      <c r="I498" s="59"/>
      <c r="J498" s="59"/>
      <c r="K498" s="59"/>
      <c r="L498" s="59"/>
      <c r="M498" s="59"/>
      <c r="N498" s="59"/>
      <c r="O498" s="59"/>
      <c r="P498" s="59"/>
      <c r="Q498" s="59"/>
      <c r="R498" s="59"/>
      <c r="S498" s="59"/>
      <c r="T498" s="59"/>
      <c r="U498" s="59"/>
      <c r="V498" s="59"/>
      <c r="W498" s="59"/>
      <c r="X498" s="59"/>
      <c r="Y498" s="59"/>
      <c r="Z498" s="59"/>
      <c r="AA498" s="59"/>
    </row>
    <row r="499" spans="1:27" ht="16">
      <c r="A499" s="59"/>
      <c r="B499" s="59"/>
      <c r="C499" s="59"/>
      <c r="D499" s="59"/>
      <c r="E499" s="59"/>
      <c r="F499" s="59"/>
      <c r="G499" s="59"/>
      <c r="H499" s="79"/>
      <c r="I499" s="59"/>
      <c r="J499" s="59"/>
      <c r="K499" s="59"/>
      <c r="L499" s="59"/>
      <c r="M499" s="59"/>
      <c r="N499" s="59"/>
      <c r="O499" s="59"/>
      <c r="P499" s="59"/>
      <c r="Q499" s="59"/>
      <c r="R499" s="59"/>
      <c r="S499" s="59"/>
      <c r="T499" s="59"/>
      <c r="U499" s="59"/>
      <c r="V499" s="59"/>
      <c r="W499" s="59"/>
      <c r="X499" s="59"/>
      <c r="Y499" s="59"/>
      <c r="Z499" s="59"/>
      <c r="AA499" s="59"/>
    </row>
    <row r="500" spans="1:27" ht="16">
      <c r="A500" s="59"/>
      <c r="B500" s="59"/>
      <c r="C500" s="59"/>
      <c r="D500" s="59"/>
      <c r="E500" s="59"/>
      <c r="F500" s="59"/>
      <c r="G500" s="59"/>
      <c r="H500" s="79"/>
      <c r="I500" s="59"/>
      <c r="J500" s="59"/>
      <c r="K500" s="59"/>
      <c r="L500" s="59"/>
      <c r="M500" s="59"/>
      <c r="N500" s="59"/>
      <c r="O500" s="59"/>
      <c r="P500" s="59"/>
      <c r="Q500" s="59"/>
      <c r="R500" s="59"/>
      <c r="S500" s="59"/>
      <c r="T500" s="59"/>
      <c r="U500" s="59"/>
      <c r="V500" s="59"/>
      <c r="W500" s="59"/>
      <c r="X500" s="59"/>
      <c r="Y500" s="59"/>
      <c r="Z500" s="59"/>
      <c r="AA500" s="59"/>
    </row>
    <row r="501" spans="1:27" ht="16">
      <c r="A501" s="59"/>
      <c r="B501" s="59"/>
      <c r="C501" s="59"/>
      <c r="D501" s="59"/>
      <c r="E501" s="59"/>
      <c r="F501" s="59"/>
      <c r="G501" s="59"/>
      <c r="H501" s="79"/>
      <c r="I501" s="59"/>
      <c r="J501" s="59"/>
      <c r="K501" s="59"/>
      <c r="L501" s="59"/>
      <c r="M501" s="59"/>
      <c r="N501" s="59"/>
      <c r="O501" s="59"/>
      <c r="P501" s="59"/>
      <c r="Q501" s="59"/>
      <c r="R501" s="59"/>
      <c r="S501" s="59"/>
      <c r="T501" s="59"/>
      <c r="U501" s="59"/>
      <c r="V501" s="59"/>
      <c r="W501" s="59"/>
      <c r="X501" s="59"/>
      <c r="Y501" s="59"/>
      <c r="Z501" s="59"/>
      <c r="AA501" s="59"/>
    </row>
    <row r="502" spans="1:27" ht="16">
      <c r="A502" s="59"/>
      <c r="B502" s="59"/>
      <c r="C502" s="59"/>
      <c r="D502" s="59"/>
      <c r="E502" s="59"/>
      <c r="F502" s="59"/>
      <c r="G502" s="59"/>
      <c r="H502" s="79"/>
      <c r="I502" s="59"/>
      <c r="J502" s="59"/>
      <c r="K502" s="59"/>
      <c r="L502" s="59"/>
      <c r="M502" s="59"/>
      <c r="N502" s="59"/>
      <c r="O502" s="59"/>
      <c r="P502" s="59"/>
      <c r="Q502" s="59"/>
      <c r="R502" s="59"/>
      <c r="S502" s="59"/>
      <c r="T502" s="59"/>
      <c r="U502" s="59"/>
      <c r="V502" s="59"/>
      <c r="W502" s="59"/>
      <c r="X502" s="59"/>
      <c r="Y502" s="59"/>
      <c r="Z502" s="59"/>
      <c r="AA502" s="59"/>
    </row>
    <row r="503" spans="1:27" ht="16">
      <c r="A503" s="59"/>
      <c r="B503" s="59"/>
      <c r="C503" s="59"/>
      <c r="D503" s="59"/>
      <c r="E503" s="59"/>
      <c r="F503" s="59"/>
      <c r="G503" s="59"/>
      <c r="H503" s="79"/>
      <c r="I503" s="59"/>
      <c r="J503" s="59"/>
      <c r="K503" s="59"/>
      <c r="L503" s="59"/>
      <c r="M503" s="59"/>
      <c r="N503" s="59"/>
      <c r="O503" s="59"/>
      <c r="P503" s="59"/>
      <c r="Q503" s="59"/>
      <c r="R503" s="59"/>
      <c r="S503" s="59"/>
      <c r="T503" s="59"/>
      <c r="U503" s="59"/>
      <c r="V503" s="59"/>
      <c r="W503" s="59"/>
      <c r="X503" s="59"/>
      <c r="Y503" s="59"/>
      <c r="Z503" s="59"/>
      <c r="AA503" s="59"/>
    </row>
    <row r="504" spans="1:27" ht="16">
      <c r="A504" s="59"/>
      <c r="B504" s="59"/>
      <c r="C504" s="59"/>
      <c r="D504" s="59"/>
      <c r="E504" s="59"/>
      <c r="F504" s="59"/>
      <c r="G504" s="59"/>
      <c r="H504" s="79"/>
      <c r="I504" s="59"/>
      <c r="J504" s="59"/>
      <c r="K504" s="59"/>
      <c r="L504" s="59"/>
      <c r="M504" s="59"/>
      <c r="N504" s="59"/>
      <c r="O504" s="59"/>
      <c r="P504" s="59"/>
      <c r="Q504" s="59"/>
      <c r="R504" s="59"/>
      <c r="S504" s="59"/>
      <c r="T504" s="59"/>
      <c r="U504" s="59"/>
      <c r="V504" s="59"/>
      <c r="W504" s="59"/>
      <c r="X504" s="59"/>
      <c r="Y504" s="59"/>
      <c r="Z504" s="59"/>
      <c r="AA504" s="59"/>
    </row>
    <row r="505" spans="1:27" ht="16">
      <c r="A505" s="59"/>
      <c r="B505" s="59"/>
      <c r="C505" s="59"/>
      <c r="D505" s="59"/>
      <c r="E505" s="59"/>
      <c r="F505" s="59"/>
      <c r="G505" s="59"/>
      <c r="H505" s="79"/>
      <c r="I505" s="59"/>
      <c r="J505" s="59"/>
      <c r="K505" s="59"/>
      <c r="L505" s="59"/>
      <c r="M505" s="59"/>
      <c r="N505" s="59"/>
      <c r="O505" s="59"/>
      <c r="P505" s="59"/>
      <c r="Q505" s="59"/>
      <c r="R505" s="59"/>
      <c r="S505" s="59"/>
      <c r="T505" s="59"/>
      <c r="U505" s="59"/>
      <c r="V505" s="59"/>
      <c r="W505" s="59"/>
      <c r="X505" s="59"/>
      <c r="Y505" s="59"/>
      <c r="Z505" s="59"/>
      <c r="AA505" s="59"/>
    </row>
    <row r="506" spans="1:27" ht="16">
      <c r="A506" s="59"/>
      <c r="B506" s="59"/>
      <c r="C506" s="59"/>
      <c r="D506" s="59"/>
      <c r="E506" s="59"/>
      <c r="F506" s="59"/>
      <c r="G506" s="59"/>
      <c r="H506" s="79"/>
      <c r="I506" s="59"/>
      <c r="J506" s="59"/>
      <c r="K506" s="59"/>
      <c r="L506" s="59"/>
      <c r="M506" s="59"/>
      <c r="N506" s="59"/>
      <c r="O506" s="59"/>
      <c r="P506" s="59"/>
      <c r="Q506" s="59"/>
      <c r="R506" s="59"/>
      <c r="S506" s="59"/>
      <c r="T506" s="59"/>
      <c r="U506" s="59"/>
      <c r="V506" s="59"/>
      <c r="W506" s="59"/>
      <c r="X506" s="59"/>
      <c r="Y506" s="59"/>
      <c r="Z506" s="59"/>
      <c r="AA506" s="59"/>
    </row>
    <row r="507" spans="1:27" ht="16">
      <c r="A507" s="59"/>
      <c r="B507" s="59"/>
      <c r="C507" s="59"/>
      <c r="D507" s="59"/>
      <c r="E507" s="59"/>
      <c r="F507" s="59"/>
      <c r="G507" s="59"/>
      <c r="H507" s="79"/>
      <c r="I507" s="59"/>
      <c r="J507" s="59"/>
      <c r="K507" s="59"/>
      <c r="L507" s="59"/>
      <c r="M507" s="59"/>
      <c r="N507" s="59"/>
      <c r="O507" s="59"/>
      <c r="P507" s="59"/>
      <c r="Q507" s="59"/>
      <c r="R507" s="59"/>
      <c r="S507" s="59"/>
      <c r="T507" s="59"/>
      <c r="U507" s="59"/>
      <c r="V507" s="59"/>
      <c r="W507" s="59"/>
      <c r="X507" s="59"/>
      <c r="Y507" s="59"/>
      <c r="Z507" s="59"/>
      <c r="AA507" s="59"/>
    </row>
    <row r="508" spans="1:27" ht="16">
      <c r="A508" s="59"/>
      <c r="B508" s="59"/>
      <c r="C508" s="59"/>
      <c r="D508" s="59"/>
      <c r="E508" s="59"/>
      <c r="F508" s="59"/>
      <c r="G508" s="59"/>
      <c r="H508" s="79"/>
      <c r="I508" s="59"/>
      <c r="J508" s="59"/>
      <c r="K508" s="59"/>
      <c r="L508" s="59"/>
      <c r="M508" s="59"/>
      <c r="N508" s="59"/>
      <c r="O508" s="59"/>
      <c r="P508" s="59"/>
      <c r="Q508" s="59"/>
      <c r="R508" s="59"/>
      <c r="S508" s="59"/>
      <c r="T508" s="59"/>
      <c r="U508" s="59"/>
      <c r="V508" s="59"/>
      <c r="W508" s="59"/>
      <c r="X508" s="59"/>
      <c r="Y508" s="59"/>
      <c r="Z508" s="59"/>
      <c r="AA508" s="59"/>
    </row>
    <row r="509" spans="1:27" ht="16">
      <c r="A509" s="59"/>
      <c r="B509" s="59"/>
      <c r="C509" s="59"/>
      <c r="D509" s="59"/>
      <c r="E509" s="59"/>
      <c r="F509" s="59"/>
      <c r="G509" s="59"/>
      <c r="H509" s="79"/>
      <c r="I509" s="59"/>
      <c r="J509" s="59"/>
      <c r="K509" s="59"/>
      <c r="L509" s="59"/>
      <c r="M509" s="59"/>
      <c r="N509" s="59"/>
      <c r="O509" s="59"/>
      <c r="P509" s="59"/>
      <c r="Q509" s="59"/>
      <c r="R509" s="59"/>
      <c r="S509" s="59"/>
      <c r="T509" s="59"/>
      <c r="U509" s="59"/>
      <c r="V509" s="59"/>
      <c r="W509" s="59"/>
      <c r="X509" s="59"/>
      <c r="Y509" s="59"/>
      <c r="Z509" s="59"/>
      <c r="AA509" s="59"/>
    </row>
    <row r="510" spans="1:27" ht="16">
      <c r="A510" s="59"/>
      <c r="B510" s="59"/>
      <c r="C510" s="59"/>
      <c r="D510" s="59"/>
      <c r="E510" s="59"/>
      <c r="F510" s="59"/>
      <c r="G510" s="59"/>
      <c r="H510" s="79"/>
      <c r="I510" s="59"/>
      <c r="J510" s="59"/>
      <c r="K510" s="59"/>
      <c r="L510" s="59"/>
      <c r="M510" s="59"/>
      <c r="N510" s="59"/>
      <c r="O510" s="59"/>
      <c r="P510" s="59"/>
      <c r="Q510" s="59"/>
      <c r="R510" s="59"/>
      <c r="S510" s="59"/>
      <c r="T510" s="59"/>
      <c r="U510" s="59"/>
      <c r="V510" s="59"/>
      <c r="W510" s="59"/>
      <c r="X510" s="59"/>
      <c r="Y510" s="59"/>
      <c r="Z510" s="59"/>
      <c r="AA510" s="59"/>
    </row>
    <row r="511" spans="1:27" ht="16">
      <c r="A511" s="59"/>
      <c r="B511" s="59"/>
      <c r="C511" s="59"/>
      <c r="D511" s="59"/>
      <c r="E511" s="59"/>
      <c r="F511" s="59"/>
      <c r="G511" s="59"/>
      <c r="H511" s="79"/>
      <c r="I511" s="59"/>
      <c r="J511" s="59"/>
      <c r="K511" s="59"/>
      <c r="L511" s="59"/>
      <c r="M511" s="59"/>
      <c r="N511" s="59"/>
      <c r="O511" s="59"/>
      <c r="P511" s="59"/>
      <c r="Q511" s="59"/>
      <c r="R511" s="59"/>
      <c r="S511" s="59"/>
      <c r="T511" s="59"/>
      <c r="U511" s="59"/>
      <c r="V511" s="59"/>
      <c r="W511" s="59"/>
      <c r="X511" s="59"/>
      <c r="Y511" s="59"/>
      <c r="Z511" s="59"/>
      <c r="AA511" s="59"/>
    </row>
    <row r="512" spans="1:27" ht="16">
      <c r="A512" s="59"/>
      <c r="B512" s="59"/>
      <c r="C512" s="59"/>
      <c r="D512" s="59"/>
      <c r="E512" s="59"/>
      <c r="F512" s="59"/>
      <c r="G512" s="59"/>
      <c r="H512" s="79"/>
      <c r="I512" s="59"/>
      <c r="J512" s="59"/>
      <c r="K512" s="59"/>
      <c r="L512" s="59"/>
      <c r="M512" s="59"/>
      <c r="N512" s="59"/>
      <c r="O512" s="59"/>
      <c r="P512" s="59"/>
      <c r="Q512" s="59"/>
      <c r="R512" s="59"/>
      <c r="S512" s="59"/>
      <c r="T512" s="59"/>
      <c r="U512" s="59"/>
      <c r="V512" s="59"/>
      <c r="W512" s="59"/>
      <c r="X512" s="59"/>
      <c r="Y512" s="59"/>
      <c r="Z512" s="59"/>
      <c r="AA512" s="59"/>
    </row>
    <row r="513" spans="1:27" ht="16">
      <c r="A513" s="59"/>
      <c r="B513" s="59"/>
      <c r="C513" s="59"/>
      <c r="D513" s="59"/>
      <c r="E513" s="59"/>
      <c r="F513" s="59"/>
      <c r="G513" s="59"/>
      <c r="H513" s="79"/>
      <c r="I513" s="59"/>
      <c r="J513" s="59"/>
      <c r="K513" s="59"/>
      <c r="L513" s="59"/>
      <c r="M513" s="59"/>
      <c r="N513" s="59"/>
      <c r="O513" s="59"/>
      <c r="P513" s="59"/>
      <c r="Q513" s="59"/>
      <c r="R513" s="59"/>
      <c r="S513" s="59"/>
      <c r="T513" s="59"/>
      <c r="U513" s="59"/>
      <c r="V513" s="59"/>
      <c r="W513" s="59"/>
      <c r="X513" s="59"/>
      <c r="Y513" s="59"/>
      <c r="Z513" s="59"/>
      <c r="AA513" s="59"/>
    </row>
    <row r="514" spans="1:27" ht="16">
      <c r="A514" s="59"/>
      <c r="B514" s="59"/>
      <c r="C514" s="59"/>
      <c r="D514" s="59"/>
      <c r="E514" s="59"/>
      <c r="F514" s="59"/>
      <c r="G514" s="59"/>
      <c r="H514" s="79"/>
      <c r="I514" s="59"/>
      <c r="J514" s="59"/>
      <c r="K514" s="59"/>
      <c r="L514" s="59"/>
      <c r="M514" s="59"/>
      <c r="N514" s="59"/>
      <c r="O514" s="59"/>
      <c r="P514" s="59"/>
      <c r="Q514" s="59"/>
      <c r="R514" s="59"/>
      <c r="S514" s="59"/>
      <c r="T514" s="59"/>
      <c r="U514" s="59"/>
      <c r="V514" s="59"/>
      <c r="W514" s="59"/>
      <c r="X514" s="59"/>
      <c r="Y514" s="59"/>
      <c r="Z514" s="59"/>
      <c r="AA514" s="59"/>
    </row>
    <row r="515" spans="1:27" ht="16">
      <c r="A515" s="59"/>
      <c r="B515" s="59"/>
      <c r="C515" s="59"/>
      <c r="D515" s="59"/>
      <c r="E515" s="59"/>
      <c r="F515" s="59"/>
      <c r="G515" s="59"/>
      <c r="H515" s="79"/>
      <c r="I515" s="59"/>
      <c r="J515" s="59"/>
      <c r="K515" s="59"/>
      <c r="L515" s="59"/>
      <c r="M515" s="59"/>
      <c r="N515" s="59"/>
      <c r="O515" s="59"/>
      <c r="P515" s="59"/>
      <c r="Q515" s="59"/>
      <c r="R515" s="59"/>
      <c r="S515" s="59"/>
      <c r="T515" s="59"/>
      <c r="U515" s="59"/>
      <c r="V515" s="59"/>
      <c r="W515" s="59"/>
      <c r="X515" s="59"/>
      <c r="Y515" s="59"/>
      <c r="Z515" s="59"/>
      <c r="AA515" s="59"/>
    </row>
    <row r="516" spans="1:27" ht="16">
      <c r="A516" s="59"/>
      <c r="B516" s="59"/>
      <c r="C516" s="59"/>
      <c r="D516" s="59"/>
      <c r="E516" s="59"/>
      <c r="F516" s="59"/>
      <c r="G516" s="59"/>
      <c r="H516" s="79"/>
      <c r="I516" s="59"/>
      <c r="J516" s="59"/>
      <c r="K516" s="59"/>
      <c r="L516" s="59"/>
      <c r="M516" s="59"/>
      <c r="N516" s="59"/>
      <c r="O516" s="59"/>
      <c r="P516" s="59"/>
      <c r="Q516" s="59"/>
      <c r="R516" s="59"/>
      <c r="S516" s="59"/>
      <c r="T516" s="59"/>
      <c r="U516" s="59"/>
      <c r="V516" s="59"/>
      <c r="W516" s="59"/>
      <c r="X516" s="59"/>
      <c r="Y516" s="59"/>
      <c r="Z516" s="59"/>
      <c r="AA516" s="59"/>
    </row>
    <row r="517" spans="1:27" ht="16">
      <c r="A517" s="59"/>
      <c r="B517" s="59"/>
      <c r="C517" s="59"/>
      <c r="D517" s="59"/>
      <c r="E517" s="59"/>
      <c r="F517" s="59"/>
      <c r="G517" s="59"/>
      <c r="H517" s="79"/>
      <c r="I517" s="59"/>
      <c r="J517" s="59"/>
      <c r="K517" s="59"/>
      <c r="L517" s="59"/>
      <c r="M517" s="59"/>
      <c r="N517" s="59"/>
      <c r="O517" s="59"/>
      <c r="P517" s="59"/>
      <c r="Q517" s="59"/>
      <c r="R517" s="59"/>
      <c r="S517" s="59"/>
      <c r="T517" s="59"/>
      <c r="U517" s="59"/>
      <c r="V517" s="59"/>
      <c r="W517" s="59"/>
      <c r="X517" s="59"/>
      <c r="Y517" s="59"/>
      <c r="Z517" s="59"/>
      <c r="AA517" s="59"/>
    </row>
    <row r="518" spans="1:27" ht="16">
      <c r="A518" s="59"/>
      <c r="B518" s="59"/>
      <c r="C518" s="59"/>
      <c r="D518" s="59"/>
      <c r="E518" s="59"/>
      <c r="F518" s="59"/>
      <c r="G518" s="59"/>
      <c r="H518" s="79"/>
      <c r="I518" s="59"/>
      <c r="J518" s="59"/>
      <c r="K518" s="59"/>
      <c r="L518" s="59"/>
      <c r="M518" s="59"/>
      <c r="N518" s="59"/>
      <c r="O518" s="59"/>
      <c r="P518" s="59"/>
      <c r="Q518" s="59"/>
      <c r="R518" s="59"/>
      <c r="S518" s="59"/>
      <c r="T518" s="59"/>
      <c r="U518" s="59"/>
      <c r="V518" s="59"/>
      <c r="W518" s="59"/>
      <c r="X518" s="59"/>
      <c r="Y518" s="59"/>
      <c r="Z518" s="59"/>
      <c r="AA518" s="59"/>
    </row>
    <row r="519" spans="1:27" ht="16">
      <c r="A519" s="59"/>
      <c r="B519" s="59"/>
      <c r="C519" s="59"/>
      <c r="D519" s="59"/>
      <c r="E519" s="59"/>
      <c r="F519" s="59"/>
      <c r="G519" s="59"/>
      <c r="H519" s="79"/>
      <c r="I519" s="59"/>
      <c r="J519" s="59"/>
      <c r="K519" s="59"/>
      <c r="L519" s="59"/>
      <c r="M519" s="59"/>
      <c r="N519" s="59"/>
      <c r="O519" s="59"/>
      <c r="P519" s="59"/>
      <c r="Q519" s="59"/>
      <c r="R519" s="59"/>
      <c r="S519" s="59"/>
      <c r="T519" s="59"/>
      <c r="U519" s="59"/>
      <c r="V519" s="59"/>
      <c r="W519" s="59"/>
      <c r="X519" s="59"/>
      <c r="Y519" s="59"/>
      <c r="Z519" s="59"/>
      <c r="AA519" s="59"/>
    </row>
    <row r="520" spans="1:27" ht="16">
      <c r="A520" s="59"/>
      <c r="B520" s="59"/>
      <c r="C520" s="59"/>
      <c r="D520" s="59"/>
      <c r="E520" s="59"/>
      <c r="F520" s="59"/>
      <c r="G520" s="59"/>
      <c r="H520" s="79"/>
      <c r="I520" s="59"/>
      <c r="J520" s="59"/>
      <c r="K520" s="59"/>
      <c r="L520" s="59"/>
      <c r="M520" s="59"/>
      <c r="N520" s="59"/>
      <c r="O520" s="59"/>
      <c r="P520" s="59"/>
      <c r="Q520" s="59"/>
      <c r="R520" s="59"/>
      <c r="S520" s="59"/>
      <c r="T520" s="59"/>
      <c r="U520" s="59"/>
      <c r="V520" s="59"/>
      <c r="W520" s="59"/>
      <c r="X520" s="59"/>
      <c r="Y520" s="59"/>
      <c r="Z520" s="59"/>
      <c r="AA520" s="59"/>
    </row>
    <row r="521" spans="1:27" ht="16">
      <c r="A521" s="59"/>
      <c r="B521" s="59"/>
      <c r="C521" s="59"/>
      <c r="D521" s="59"/>
      <c r="E521" s="59"/>
      <c r="F521" s="59"/>
      <c r="G521" s="59"/>
      <c r="H521" s="79"/>
      <c r="I521" s="59"/>
      <c r="J521" s="59"/>
      <c r="K521" s="59"/>
      <c r="L521" s="59"/>
      <c r="M521" s="59"/>
      <c r="N521" s="59"/>
      <c r="O521" s="59"/>
      <c r="P521" s="59"/>
      <c r="Q521" s="59"/>
      <c r="R521" s="59"/>
      <c r="S521" s="59"/>
      <c r="T521" s="59"/>
      <c r="U521" s="59"/>
      <c r="V521" s="59"/>
      <c r="W521" s="59"/>
      <c r="X521" s="59"/>
      <c r="Y521" s="59"/>
      <c r="Z521" s="59"/>
      <c r="AA521" s="59"/>
    </row>
    <row r="522" spans="1:27" ht="16">
      <c r="A522" s="59"/>
      <c r="B522" s="59"/>
      <c r="C522" s="59"/>
      <c r="D522" s="59"/>
      <c r="E522" s="59"/>
      <c r="F522" s="59"/>
      <c r="G522" s="59"/>
      <c r="H522" s="79"/>
      <c r="I522" s="59"/>
      <c r="J522" s="59"/>
      <c r="K522" s="59"/>
      <c r="L522" s="59"/>
      <c r="M522" s="59"/>
      <c r="N522" s="59"/>
      <c r="O522" s="59"/>
      <c r="P522" s="59"/>
      <c r="Q522" s="59"/>
      <c r="R522" s="59"/>
      <c r="S522" s="59"/>
      <c r="T522" s="59"/>
      <c r="U522" s="59"/>
      <c r="V522" s="59"/>
      <c r="W522" s="59"/>
      <c r="X522" s="59"/>
      <c r="Y522" s="59"/>
      <c r="Z522" s="59"/>
      <c r="AA522" s="59"/>
    </row>
    <row r="523" spans="1:27" ht="16">
      <c r="A523" s="59"/>
      <c r="B523" s="59"/>
      <c r="C523" s="59"/>
      <c r="D523" s="59"/>
      <c r="E523" s="59"/>
      <c r="F523" s="59"/>
      <c r="G523" s="59"/>
      <c r="H523" s="79"/>
      <c r="I523" s="59"/>
      <c r="J523" s="59"/>
      <c r="K523" s="59"/>
      <c r="L523" s="59"/>
      <c r="M523" s="59"/>
      <c r="N523" s="59"/>
      <c r="O523" s="59"/>
      <c r="P523" s="59"/>
      <c r="Q523" s="59"/>
      <c r="R523" s="59"/>
      <c r="S523" s="59"/>
      <c r="T523" s="59"/>
      <c r="U523" s="59"/>
      <c r="V523" s="59"/>
      <c r="W523" s="59"/>
      <c r="X523" s="59"/>
      <c r="Y523" s="59"/>
      <c r="Z523" s="59"/>
      <c r="AA523" s="59"/>
    </row>
    <row r="524" spans="1:27" ht="16">
      <c r="A524" s="59"/>
      <c r="B524" s="59"/>
      <c r="C524" s="59"/>
      <c r="D524" s="59"/>
      <c r="E524" s="59"/>
      <c r="F524" s="59"/>
      <c r="G524" s="59"/>
      <c r="H524" s="79"/>
      <c r="I524" s="59"/>
      <c r="J524" s="59"/>
      <c r="K524" s="59"/>
      <c r="L524" s="59"/>
      <c r="M524" s="59"/>
      <c r="N524" s="59"/>
      <c r="O524" s="59"/>
      <c r="P524" s="59"/>
      <c r="Q524" s="59"/>
      <c r="R524" s="59"/>
      <c r="S524" s="59"/>
      <c r="T524" s="59"/>
      <c r="U524" s="59"/>
      <c r="V524" s="59"/>
      <c r="W524" s="59"/>
      <c r="X524" s="59"/>
      <c r="Y524" s="59"/>
      <c r="Z524" s="59"/>
      <c r="AA524" s="59"/>
    </row>
    <row r="525" spans="1:27" ht="16">
      <c r="A525" s="59"/>
      <c r="B525" s="59"/>
      <c r="C525" s="59"/>
      <c r="D525" s="59"/>
      <c r="E525" s="59"/>
      <c r="F525" s="59"/>
      <c r="G525" s="59"/>
      <c r="H525" s="79"/>
      <c r="I525" s="59"/>
      <c r="J525" s="59"/>
      <c r="K525" s="59"/>
      <c r="L525" s="59"/>
      <c r="M525" s="59"/>
      <c r="N525" s="59"/>
      <c r="O525" s="59"/>
      <c r="P525" s="59"/>
      <c r="Q525" s="59"/>
      <c r="R525" s="59"/>
      <c r="S525" s="59"/>
      <c r="T525" s="59"/>
      <c r="U525" s="59"/>
      <c r="V525" s="59"/>
      <c r="W525" s="59"/>
      <c r="X525" s="59"/>
      <c r="Y525" s="59"/>
      <c r="Z525" s="59"/>
      <c r="AA525" s="59"/>
    </row>
    <row r="526" spans="1:27" ht="16">
      <c r="A526" s="59"/>
      <c r="B526" s="59"/>
      <c r="C526" s="59"/>
      <c r="D526" s="59"/>
      <c r="E526" s="59"/>
      <c r="F526" s="59"/>
      <c r="G526" s="59"/>
      <c r="H526" s="79"/>
      <c r="I526" s="59"/>
      <c r="J526" s="59"/>
      <c r="K526" s="59"/>
      <c r="L526" s="59"/>
      <c r="M526" s="59"/>
      <c r="N526" s="59"/>
      <c r="O526" s="59"/>
      <c r="P526" s="59"/>
      <c r="Q526" s="59"/>
      <c r="R526" s="59"/>
      <c r="S526" s="59"/>
      <c r="T526" s="59"/>
      <c r="U526" s="59"/>
      <c r="V526" s="59"/>
      <c r="W526" s="59"/>
      <c r="X526" s="59"/>
      <c r="Y526" s="59"/>
      <c r="Z526" s="59"/>
      <c r="AA526" s="59"/>
    </row>
    <row r="527" spans="1:27" ht="16">
      <c r="A527" s="59"/>
      <c r="B527" s="59"/>
      <c r="C527" s="59"/>
      <c r="D527" s="59"/>
      <c r="E527" s="59"/>
      <c r="F527" s="59"/>
      <c r="G527" s="59"/>
      <c r="H527" s="79"/>
      <c r="I527" s="59"/>
      <c r="J527" s="59"/>
      <c r="K527" s="59"/>
      <c r="L527" s="59"/>
      <c r="M527" s="59"/>
      <c r="N527" s="59"/>
      <c r="O527" s="59"/>
      <c r="P527" s="59"/>
      <c r="Q527" s="59"/>
      <c r="R527" s="59"/>
      <c r="S527" s="59"/>
      <c r="T527" s="59"/>
      <c r="U527" s="59"/>
      <c r="V527" s="59"/>
      <c r="W527" s="59"/>
      <c r="X527" s="59"/>
      <c r="Y527" s="59"/>
      <c r="Z527" s="59"/>
      <c r="AA527" s="59"/>
    </row>
    <row r="528" spans="1:27" ht="16">
      <c r="A528" s="59"/>
      <c r="B528" s="59"/>
      <c r="C528" s="59"/>
      <c r="D528" s="59"/>
      <c r="E528" s="59"/>
      <c r="F528" s="59"/>
      <c r="G528" s="59"/>
      <c r="H528" s="79"/>
      <c r="I528" s="59"/>
      <c r="J528" s="59"/>
      <c r="K528" s="59"/>
      <c r="L528" s="59"/>
      <c r="M528" s="59"/>
      <c r="N528" s="59"/>
      <c r="O528" s="59"/>
      <c r="P528" s="59"/>
      <c r="Q528" s="59"/>
      <c r="R528" s="59"/>
      <c r="S528" s="59"/>
      <c r="T528" s="59"/>
      <c r="U528" s="59"/>
      <c r="V528" s="59"/>
      <c r="W528" s="59"/>
      <c r="X528" s="59"/>
      <c r="Y528" s="59"/>
      <c r="Z528" s="59"/>
      <c r="AA528" s="59"/>
    </row>
    <row r="529" spans="1:27" ht="16">
      <c r="A529" s="59"/>
      <c r="B529" s="59"/>
      <c r="C529" s="59"/>
      <c r="D529" s="59"/>
      <c r="E529" s="59"/>
      <c r="F529" s="59"/>
      <c r="G529" s="59"/>
      <c r="H529" s="79"/>
      <c r="I529" s="59"/>
      <c r="J529" s="59"/>
      <c r="K529" s="59"/>
      <c r="L529" s="59"/>
      <c r="M529" s="59"/>
      <c r="N529" s="59"/>
      <c r="O529" s="59"/>
      <c r="P529" s="59"/>
      <c r="Q529" s="59"/>
      <c r="R529" s="59"/>
      <c r="S529" s="59"/>
      <c r="T529" s="59"/>
      <c r="U529" s="59"/>
      <c r="V529" s="59"/>
      <c r="W529" s="59"/>
      <c r="X529" s="59"/>
      <c r="Y529" s="59"/>
      <c r="Z529" s="59"/>
      <c r="AA529" s="59"/>
    </row>
    <row r="530" spans="1:27" ht="16">
      <c r="A530" s="59"/>
      <c r="B530" s="59"/>
      <c r="C530" s="59"/>
      <c r="D530" s="59"/>
      <c r="E530" s="59"/>
      <c r="F530" s="59"/>
      <c r="G530" s="59"/>
      <c r="H530" s="79"/>
      <c r="I530" s="59"/>
      <c r="J530" s="59"/>
      <c r="K530" s="59"/>
      <c r="L530" s="59"/>
      <c r="M530" s="59"/>
      <c r="N530" s="59"/>
      <c r="O530" s="59"/>
      <c r="P530" s="59"/>
      <c r="Q530" s="59"/>
      <c r="R530" s="59"/>
      <c r="S530" s="59"/>
      <c r="T530" s="59"/>
      <c r="U530" s="59"/>
      <c r="V530" s="59"/>
      <c r="W530" s="59"/>
      <c r="X530" s="59"/>
      <c r="Y530" s="59"/>
      <c r="Z530" s="59"/>
      <c r="AA530" s="59"/>
    </row>
    <row r="531" spans="1:27" ht="16">
      <c r="A531" s="59"/>
      <c r="B531" s="59"/>
      <c r="C531" s="59"/>
      <c r="D531" s="59"/>
      <c r="E531" s="59"/>
      <c r="F531" s="59"/>
      <c r="G531" s="59"/>
      <c r="H531" s="79"/>
      <c r="I531" s="59"/>
      <c r="J531" s="59"/>
      <c r="K531" s="59"/>
      <c r="L531" s="59"/>
      <c r="M531" s="59"/>
      <c r="N531" s="59"/>
      <c r="O531" s="59"/>
      <c r="P531" s="59"/>
      <c r="Q531" s="59"/>
      <c r="R531" s="59"/>
      <c r="S531" s="59"/>
      <c r="T531" s="59"/>
      <c r="U531" s="59"/>
      <c r="V531" s="59"/>
      <c r="W531" s="59"/>
      <c r="X531" s="59"/>
      <c r="Y531" s="59"/>
      <c r="Z531" s="59"/>
      <c r="AA531" s="59"/>
    </row>
    <row r="532" spans="1:27" ht="16">
      <c r="A532" s="59"/>
      <c r="B532" s="59"/>
      <c r="C532" s="59"/>
      <c r="D532" s="59"/>
      <c r="E532" s="59"/>
      <c r="F532" s="59"/>
      <c r="G532" s="59"/>
      <c r="H532" s="79"/>
      <c r="I532" s="59"/>
      <c r="J532" s="59"/>
      <c r="K532" s="59"/>
      <c r="L532" s="59"/>
      <c r="M532" s="59"/>
      <c r="N532" s="59"/>
      <c r="O532" s="59"/>
      <c r="P532" s="59"/>
      <c r="Q532" s="59"/>
      <c r="R532" s="59"/>
      <c r="S532" s="59"/>
      <c r="T532" s="59"/>
      <c r="U532" s="59"/>
      <c r="V532" s="59"/>
      <c r="W532" s="59"/>
      <c r="X532" s="59"/>
      <c r="Y532" s="59"/>
      <c r="Z532" s="59"/>
      <c r="AA532" s="59"/>
    </row>
    <row r="533" spans="1:27" ht="16">
      <c r="A533" s="59"/>
      <c r="B533" s="59"/>
      <c r="C533" s="59"/>
      <c r="D533" s="59"/>
      <c r="E533" s="59"/>
      <c r="F533" s="59"/>
      <c r="G533" s="59"/>
      <c r="H533" s="79"/>
      <c r="I533" s="59"/>
      <c r="J533" s="59"/>
      <c r="K533" s="59"/>
      <c r="L533" s="59"/>
      <c r="M533" s="59"/>
      <c r="N533" s="59"/>
      <c r="O533" s="59"/>
      <c r="P533" s="59"/>
      <c r="Q533" s="59"/>
      <c r="R533" s="59"/>
      <c r="S533" s="59"/>
      <c r="T533" s="59"/>
      <c r="U533" s="59"/>
      <c r="V533" s="59"/>
      <c r="W533" s="59"/>
      <c r="X533" s="59"/>
      <c r="Y533" s="59"/>
      <c r="Z533" s="59"/>
      <c r="AA533" s="59"/>
    </row>
    <row r="534" spans="1:27" ht="16">
      <c r="A534" s="59"/>
      <c r="B534" s="59"/>
      <c r="C534" s="59"/>
      <c r="D534" s="59"/>
      <c r="E534" s="59"/>
      <c r="F534" s="59"/>
      <c r="G534" s="59"/>
      <c r="H534" s="79"/>
      <c r="I534" s="59"/>
      <c r="J534" s="59"/>
      <c r="K534" s="59"/>
      <c r="L534" s="59"/>
      <c r="M534" s="59"/>
      <c r="N534" s="59"/>
      <c r="O534" s="59"/>
      <c r="P534" s="59"/>
      <c r="Q534" s="59"/>
      <c r="R534" s="59"/>
      <c r="S534" s="59"/>
      <c r="T534" s="59"/>
      <c r="U534" s="59"/>
      <c r="V534" s="59"/>
      <c r="W534" s="59"/>
      <c r="X534" s="59"/>
      <c r="Y534" s="59"/>
      <c r="Z534" s="59"/>
      <c r="AA534" s="59"/>
    </row>
    <row r="535" spans="1:27" ht="16">
      <c r="A535" s="59"/>
      <c r="B535" s="59"/>
      <c r="C535" s="59"/>
      <c r="D535" s="59"/>
      <c r="E535" s="59"/>
      <c r="F535" s="59"/>
      <c r="G535" s="59"/>
      <c r="H535" s="79"/>
      <c r="I535" s="59"/>
      <c r="J535" s="59"/>
      <c r="K535" s="59"/>
      <c r="L535" s="59"/>
      <c r="M535" s="59"/>
      <c r="N535" s="59"/>
      <c r="O535" s="59"/>
      <c r="P535" s="59"/>
      <c r="Q535" s="59"/>
      <c r="R535" s="59"/>
      <c r="S535" s="59"/>
      <c r="T535" s="59"/>
      <c r="U535" s="59"/>
      <c r="V535" s="59"/>
      <c r="W535" s="59"/>
      <c r="X535" s="59"/>
      <c r="Y535" s="59"/>
      <c r="Z535" s="59"/>
      <c r="AA535" s="59"/>
    </row>
    <row r="536" spans="1:27" ht="16">
      <c r="A536" s="59"/>
      <c r="B536" s="59"/>
      <c r="C536" s="59"/>
      <c r="D536" s="59"/>
      <c r="E536" s="59"/>
      <c r="F536" s="59"/>
      <c r="G536" s="59"/>
      <c r="H536" s="79"/>
      <c r="I536" s="59"/>
      <c r="J536" s="59"/>
      <c r="K536" s="59"/>
      <c r="L536" s="59"/>
      <c r="M536" s="59"/>
      <c r="N536" s="59"/>
      <c r="O536" s="59"/>
      <c r="P536" s="59"/>
      <c r="Q536" s="59"/>
      <c r="R536" s="59"/>
      <c r="S536" s="59"/>
      <c r="T536" s="59"/>
      <c r="U536" s="59"/>
      <c r="V536" s="59"/>
      <c r="W536" s="59"/>
      <c r="X536" s="59"/>
      <c r="Y536" s="59"/>
      <c r="Z536" s="59"/>
      <c r="AA536" s="59"/>
    </row>
    <row r="537" spans="1:27" ht="16">
      <c r="A537" s="59"/>
      <c r="B537" s="59"/>
      <c r="C537" s="59"/>
      <c r="D537" s="59"/>
      <c r="E537" s="59"/>
      <c r="F537" s="59"/>
      <c r="G537" s="59"/>
      <c r="H537" s="79"/>
      <c r="I537" s="59"/>
      <c r="J537" s="59"/>
      <c r="K537" s="59"/>
      <c r="L537" s="59"/>
      <c r="M537" s="59"/>
      <c r="N537" s="59"/>
      <c r="O537" s="59"/>
      <c r="P537" s="59"/>
      <c r="Q537" s="59"/>
      <c r="R537" s="59"/>
      <c r="S537" s="59"/>
      <c r="T537" s="59"/>
      <c r="U537" s="59"/>
      <c r="V537" s="59"/>
      <c r="W537" s="59"/>
      <c r="X537" s="59"/>
      <c r="Y537" s="59"/>
      <c r="Z537" s="59"/>
      <c r="AA537" s="59"/>
    </row>
    <row r="538" spans="1:27" ht="16">
      <c r="A538" s="59"/>
      <c r="B538" s="59"/>
      <c r="C538" s="59"/>
      <c r="D538" s="59"/>
      <c r="E538" s="59"/>
      <c r="F538" s="59"/>
      <c r="G538" s="59"/>
      <c r="H538" s="79"/>
      <c r="I538" s="59"/>
      <c r="J538" s="59"/>
      <c r="K538" s="59"/>
      <c r="L538" s="59"/>
      <c r="M538" s="59"/>
      <c r="N538" s="59"/>
      <c r="O538" s="59"/>
      <c r="P538" s="59"/>
      <c r="Q538" s="59"/>
      <c r="R538" s="59"/>
      <c r="S538" s="59"/>
      <c r="T538" s="59"/>
      <c r="U538" s="59"/>
      <c r="V538" s="59"/>
      <c r="W538" s="59"/>
      <c r="X538" s="59"/>
      <c r="Y538" s="59"/>
      <c r="Z538" s="59"/>
      <c r="AA538" s="59"/>
    </row>
    <row r="539" spans="1:27" ht="16">
      <c r="A539" s="59"/>
      <c r="B539" s="59"/>
      <c r="C539" s="59"/>
      <c r="D539" s="59"/>
      <c r="E539" s="59"/>
      <c r="F539" s="59"/>
      <c r="G539" s="59"/>
      <c r="H539" s="79"/>
      <c r="I539" s="59"/>
      <c r="J539" s="59"/>
      <c r="K539" s="59"/>
      <c r="L539" s="59"/>
      <c r="M539" s="59"/>
      <c r="N539" s="59"/>
      <c r="O539" s="59"/>
      <c r="P539" s="59"/>
      <c r="Q539" s="59"/>
      <c r="R539" s="59"/>
      <c r="S539" s="59"/>
      <c r="T539" s="59"/>
      <c r="U539" s="59"/>
      <c r="V539" s="59"/>
      <c r="W539" s="59"/>
      <c r="X539" s="59"/>
      <c r="Y539" s="59"/>
      <c r="Z539" s="59"/>
      <c r="AA539" s="59"/>
    </row>
    <row r="540" spans="1:27" ht="16">
      <c r="A540" s="59"/>
      <c r="B540" s="59"/>
      <c r="C540" s="59"/>
      <c r="D540" s="59"/>
      <c r="E540" s="59"/>
      <c r="F540" s="59"/>
      <c r="G540" s="59"/>
      <c r="H540" s="79"/>
      <c r="I540" s="59"/>
      <c r="J540" s="59"/>
      <c r="K540" s="59"/>
      <c r="L540" s="59"/>
      <c r="M540" s="59"/>
      <c r="N540" s="59"/>
      <c r="O540" s="59"/>
      <c r="P540" s="59"/>
      <c r="Q540" s="59"/>
      <c r="R540" s="59"/>
      <c r="S540" s="59"/>
      <c r="T540" s="59"/>
      <c r="U540" s="59"/>
      <c r="V540" s="59"/>
      <c r="W540" s="59"/>
      <c r="X540" s="59"/>
      <c r="Y540" s="59"/>
      <c r="Z540" s="59"/>
      <c r="AA540" s="59"/>
    </row>
    <row r="541" spans="1:27" ht="16">
      <c r="A541" s="59"/>
      <c r="B541" s="59"/>
      <c r="C541" s="59"/>
      <c r="D541" s="59"/>
      <c r="E541" s="59"/>
      <c r="F541" s="59"/>
      <c r="G541" s="59"/>
      <c r="H541" s="79"/>
      <c r="I541" s="59"/>
      <c r="J541" s="59"/>
      <c r="K541" s="59"/>
      <c r="L541" s="59"/>
      <c r="M541" s="59"/>
      <c r="N541" s="59"/>
      <c r="O541" s="59"/>
      <c r="P541" s="59"/>
      <c r="Q541" s="59"/>
      <c r="R541" s="59"/>
      <c r="S541" s="59"/>
      <c r="T541" s="59"/>
      <c r="U541" s="59"/>
      <c r="V541" s="59"/>
      <c r="W541" s="59"/>
      <c r="X541" s="59"/>
      <c r="Y541" s="59"/>
      <c r="Z541" s="59"/>
      <c r="AA541" s="59"/>
    </row>
    <row r="542" spans="1:27" ht="16">
      <c r="A542" s="59"/>
      <c r="B542" s="59"/>
      <c r="C542" s="59"/>
      <c r="D542" s="59"/>
      <c r="E542" s="59"/>
      <c r="F542" s="59"/>
      <c r="G542" s="59"/>
      <c r="H542" s="79"/>
      <c r="I542" s="59"/>
      <c r="J542" s="59"/>
      <c r="K542" s="59"/>
      <c r="L542" s="59"/>
      <c r="M542" s="59"/>
      <c r="N542" s="59"/>
      <c r="O542" s="59"/>
      <c r="P542" s="59"/>
      <c r="Q542" s="59"/>
      <c r="R542" s="59"/>
      <c r="S542" s="59"/>
      <c r="T542" s="59"/>
      <c r="U542" s="59"/>
      <c r="V542" s="59"/>
      <c r="W542" s="59"/>
      <c r="X542" s="59"/>
      <c r="Y542" s="59"/>
      <c r="Z542" s="59"/>
      <c r="AA542" s="59"/>
    </row>
    <row r="543" spans="1:27" ht="16">
      <c r="A543" s="59"/>
      <c r="B543" s="59"/>
      <c r="C543" s="59"/>
      <c r="D543" s="59"/>
      <c r="E543" s="59"/>
      <c r="F543" s="59"/>
      <c r="G543" s="59"/>
      <c r="H543" s="79"/>
      <c r="I543" s="59"/>
      <c r="J543" s="59"/>
      <c r="K543" s="59"/>
      <c r="L543" s="59"/>
      <c r="M543" s="59"/>
      <c r="N543" s="59"/>
      <c r="O543" s="59"/>
      <c r="P543" s="59"/>
      <c r="Q543" s="59"/>
      <c r="R543" s="59"/>
      <c r="S543" s="59"/>
      <c r="T543" s="59"/>
      <c r="U543" s="59"/>
      <c r="V543" s="59"/>
      <c r="W543" s="59"/>
      <c r="X543" s="59"/>
      <c r="Y543" s="59"/>
      <c r="Z543" s="59"/>
      <c r="AA543" s="59"/>
    </row>
    <row r="544" spans="1:27" ht="16">
      <c r="A544" s="59"/>
      <c r="B544" s="59"/>
      <c r="C544" s="59"/>
      <c r="D544" s="59"/>
      <c r="E544" s="59"/>
      <c r="F544" s="59"/>
      <c r="G544" s="59"/>
      <c r="H544" s="79"/>
      <c r="I544" s="59"/>
      <c r="J544" s="59"/>
      <c r="K544" s="59"/>
      <c r="L544" s="59"/>
      <c r="M544" s="59"/>
      <c r="N544" s="59"/>
      <c r="O544" s="59"/>
      <c r="P544" s="59"/>
      <c r="Q544" s="59"/>
      <c r="R544" s="59"/>
      <c r="S544" s="59"/>
      <c r="T544" s="59"/>
      <c r="U544" s="59"/>
      <c r="V544" s="59"/>
      <c r="W544" s="59"/>
      <c r="X544" s="59"/>
      <c r="Y544" s="59"/>
      <c r="Z544" s="59"/>
      <c r="AA544" s="59"/>
    </row>
    <row r="545" spans="1:27" ht="16">
      <c r="A545" s="59"/>
      <c r="B545" s="59"/>
      <c r="C545" s="59"/>
      <c r="D545" s="59"/>
      <c r="E545" s="59"/>
      <c r="F545" s="59"/>
      <c r="G545" s="59"/>
      <c r="H545" s="79"/>
      <c r="I545" s="59"/>
      <c r="J545" s="59"/>
      <c r="K545" s="59"/>
      <c r="L545" s="59"/>
      <c r="M545" s="59"/>
      <c r="N545" s="59"/>
      <c r="O545" s="59"/>
      <c r="P545" s="59"/>
      <c r="Q545" s="59"/>
      <c r="R545" s="59"/>
      <c r="S545" s="59"/>
      <c r="T545" s="59"/>
      <c r="U545" s="59"/>
      <c r="V545" s="59"/>
      <c r="W545" s="59"/>
      <c r="X545" s="59"/>
      <c r="Y545" s="59"/>
      <c r="Z545" s="59"/>
      <c r="AA545" s="59"/>
    </row>
    <row r="546" spans="1:27" ht="16">
      <c r="A546" s="59"/>
      <c r="B546" s="59"/>
      <c r="C546" s="59"/>
      <c r="D546" s="59"/>
      <c r="E546" s="59"/>
      <c r="F546" s="59"/>
      <c r="G546" s="59"/>
      <c r="H546" s="79"/>
      <c r="I546" s="59"/>
      <c r="J546" s="59"/>
      <c r="K546" s="59"/>
      <c r="L546" s="59"/>
      <c r="M546" s="59"/>
      <c r="N546" s="59"/>
      <c r="O546" s="59"/>
      <c r="P546" s="59"/>
      <c r="Q546" s="59"/>
      <c r="R546" s="59"/>
      <c r="S546" s="59"/>
      <c r="T546" s="59"/>
      <c r="U546" s="59"/>
      <c r="V546" s="59"/>
      <c r="W546" s="59"/>
      <c r="X546" s="59"/>
      <c r="Y546" s="59"/>
      <c r="Z546" s="59"/>
      <c r="AA546" s="59"/>
    </row>
    <row r="547" spans="1:27" ht="16">
      <c r="A547" s="59"/>
      <c r="B547" s="59"/>
      <c r="C547" s="59"/>
      <c r="D547" s="59"/>
      <c r="E547" s="59"/>
      <c r="F547" s="59"/>
      <c r="G547" s="59"/>
      <c r="H547" s="79"/>
      <c r="I547" s="59"/>
      <c r="J547" s="59"/>
      <c r="K547" s="59"/>
      <c r="L547" s="59"/>
      <c r="M547" s="59"/>
      <c r="N547" s="59"/>
      <c r="O547" s="59"/>
      <c r="P547" s="59"/>
      <c r="Q547" s="59"/>
      <c r="R547" s="59"/>
      <c r="S547" s="59"/>
      <c r="T547" s="59"/>
      <c r="U547" s="59"/>
      <c r="V547" s="59"/>
      <c r="W547" s="59"/>
      <c r="X547" s="59"/>
      <c r="Y547" s="59"/>
      <c r="Z547" s="59"/>
      <c r="AA547" s="59"/>
    </row>
    <row r="548" spans="1:27" ht="16">
      <c r="A548" s="59"/>
      <c r="B548" s="59"/>
      <c r="C548" s="59"/>
      <c r="D548" s="59"/>
      <c r="E548" s="59"/>
      <c r="F548" s="59"/>
      <c r="G548" s="59"/>
      <c r="H548" s="79"/>
      <c r="I548" s="59"/>
      <c r="J548" s="59"/>
      <c r="K548" s="59"/>
      <c r="L548" s="59"/>
      <c r="M548" s="59"/>
      <c r="N548" s="59"/>
      <c r="O548" s="59"/>
      <c r="P548" s="59"/>
      <c r="Q548" s="59"/>
      <c r="R548" s="59"/>
      <c r="S548" s="59"/>
      <c r="T548" s="59"/>
      <c r="U548" s="59"/>
      <c r="V548" s="59"/>
      <c r="W548" s="59"/>
      <c r="X548" s="59"/>
      <c r="Y548" s="59"/>
      <c r="Z548" s="59"/>
      <c r="AA548" s="59"/>
    </row>
    <row r="549" spans="1:27" ht="16">
      <c r="A549" s="59"/>
      <c r="B549" s="59"/>
      <c r="C549" s="59"/>
      <c r="D549" s="59"/>
      <c r="E549" s="59"/>
      <c r="F549" s="59"/>
      <c r="G549" s="59"/>
      <c r="H549" s="79"/>
      <c r="I549" s="59"/>
      <c r="J549" s="59"/>
      <c r="K549" s="59"/>
      <c r="L549" s="59"/>
      <c r="M549" s="59"/>
      <c r="N549" s="59"/>
      <c r="O549" s="59"/>
      <c r="P549" s="59"/>
      <c r="Q549" s="59"/>
      <c r="R549" s="59"/>
      <c r="S549" s="59"/>
      <c r="T549" s="59"/>
      <c r="U549" s="59"/>
      <c r="V549" s="59"/>
      <c r="W549" s="59"/>
      <c r="X549" s="59"/>
      <c r="Y549" s="59"/>
      <c r="Z549" s="59"/>
      <c r="AA549" s="59"/>
    </row>
    <row r="550" spans="1:27" ht="16">
      <c r="A550" s="59"/>
      <c r="B550" s="59"/>
      <c r="C550" s="59"/>
      <c r="D550" s="59"/>
      <c r="E550" s="59"/>
      <c r="F550" s="59"/>
      <c r="G550" s="59"/>
      <c r="H550" s="79"/>
      <c r="I550" s="59"/>
      <c r="J550" s="59"/>
      <c r="K550" s="59"/>
      <c r="L550" s="59"/>
      <c r="M550" s="59"/>
      <c r="N550" s="59"/>
      <c r="O550" s="59"/>
      <c r="P550" s="59"/>
      <c r="Q550" s="59"/>
      <c r="R550" s="59"/>
      <c r="S550" s="59"/>
      <c r="T550" s="59"/>
      <c r="U550" s="59"/>
      <c r="V550" s="59"/>
      <c r="W550" s="59"/>
      <c r="X550" s="59"/>
      <c r="Y550" s="59"/>
      <c r="Z550" s="59"/>
      <c r="AA550" s="59"/>
    </row>
    <row r="551" spans="1:27" ht="16">
      <c r="A551" s="59"/>
      <c r="B551" s="59"/>
      <c r="C551" s="59"/>
      <c r="D551" s="59"/>
      <c r="E551" s="59"/>
      <c r="F551" s="59"/>
      <c r="G551" s="59"/>
      <c r="H551" s="79"/>
      <c r="I551" s="59"/>
      <c r="J551" s="59"/>
      <c r="K551" s="59"/>
      <c r="L551" s="59"/>
      <c r="M551" s="59"/>
      <c r="N551" s="59"/>
      <c r="O551" s="59"/>
      <c r="P551" s="59"/>
      <c r="Q551" s="59"/>
      <c r="R551" s="59"/>
      <c r="S551" s="59"/>
      <c r="T551" s="59"/>
      <c r="U551" s="59"/>
      <c r="V551" s="59"/>
      <c r="W551" s="59"/>
      <c r="X551" s="59"/>
      <c r="Y551" s="59"/>
      <c r="Z551" s="59"/>
      <c r="AA551" s="59"/>
    </row>
    <row r="552" spans="1:27" ht="16">
      <c r="A552" s="59"/>
      <c r="B552" s="59"/>
      <c r="C552" s="59"/>
      <c r="D552" s="59"/>
      <c r="E552" s="59"/>
      <c r="F552" s="59"/>
      <c r="G552" s="59"/>
      <c r="H552" s="79"/>
      <c r="I552" s="59"/>
      <c r="J552" s="59"/>
      <c r="K552" s="59"/>
      <c r="L552" s="59"/>
      <c r="M552" s="59"/>
      <c r="N552" s="59"/>
      <c r="O552" s="59"/>
      <c r="P552" s="59"/>
      <c r="Q552" s="59"/>
      <c r="R552" s="59"/>
      <c r="S552" s="59"/>
      <c r="T552" s="59"/>
      <c r="U552" s="59"/>
      <c r="V552" s="59"/>
      <c r="W552" s="59"/>
      <c r="X552" s="59"/>
      <c r="Y552" s="59"/>
      <c r="Z552" s="59"/>
      <c r="AA552" s="59"/>
    </row>
    <row r="553" spans="1:27" ht="16">
      <c r="A553" s="59"/>
      <c r="B553" s="59"/>
      <c r="C553" s="59"/>
      <c r="D553" s="59"/>
      <c r="E553" s="59"/>
      <c r="F553" s="59"/>
      <c r="G553" s="59"/>
      <c r="H553" s="79"/>
      <c r="I553" s="59"/>
      <c r="J553" s="59"/>
      <c r="K553" s="59"/>
      <c r="L553" s="59"/>
      <c r="M553" s="59"/>
      <c r="N553" s="59"/>
      <c r="O553" s="59"/>
      <c r="P553" s="59"/>
      <c r="Q553" s="59"/>
      <c r="R553" s="59"/>
      <c r="S553" s="59"/>
      <c r="T553" s="59"/>
      <c r="U553" s="59"/>
      <c r="V553" s="59"/>
      <c r="W553" s="59"/>
      <c r="X553" s="59"/>
      <c r="Y553" s="59"/>
      <c r="Z553" s="59"/>
      <c r="AA553" s="59"/>
    </row>
    <row r="554" spans="1:27" ht="16">
      <c r="A554" s="59"/>
      <c r="B554" s="59"/>
      <c r="C554" s="59"/>
      <c r="D554" s="59"/>
      <c r="E554" s="59"/>
      <c r="F554" s="59"/>
      <c r="G554" s="59"/>
      <c r="H554" s="79"/>
      <c r="I554" s="59"/>
      <c r="J554" s="59"/>
      <c r="K554" s="59"/>
      <c r="L554" s="59"/>
      <c r="M554" s="59"/>
      <c r="N554" s="59"/>
      <c r="O554" s="59"/>
      <c r="P554" s="59"/>
      <c r="Q554" s="59"/>
      <c r="R554" s="59"/>
      <c r="S554" s="59"/>
      <c r="T554" s="59"/>
      <c r="U554" s="59"/>
      <c r="V554" s="59"/>
      <c r="W554" s="59"/>
      <c r="X554" s="59"/>
      <c r="Y554" s="59"/>
      <c r="Z554" s="59"/>
      <c r="AA554" s="59"/>
    </row>
    <row r="555" spans="1:27" ht="16">
      <c r="A555" s="59"/>
      <c r="B555" s="59"/>
      <c r="C555" s="59"/>
      <c r="D555" s="59"/>
      <c r="E555" s="59"/>
      <c r="F555" s="59"/>
      <c r="G555" s="59"/>
      <c r="H555" s="79"/>
      <c r="I555" s="59"/>
      <c r="J555" s="59"/>
      <c r="K555" s="59"/>
      <c r="L555" s="59"/>
      <c r="M555" s="59"/>
      <c r="N555" s="59"/>
      <c r="O555" s="59"/>
      <c r="P555" s="59"/>
      <c r="Q555" s="59"/>
      <c r="R555" s="59"/>
      <c r="S555" s="59"/>
      <c r="T555" s="59"/>
      <c r="U555" s="59"/>
      <c r="V555" s="59"/>
      <c r="W555" s="59"/>
      <c r="X555" s="59"/>
      <c r="Y555" s="59"/>
      <c r="Z555" s="59"/>
      <c r="AA555" s="59"/>
    </row>
    <row r="556" spans="1:27" ht="16">
      <c r="A556" s="59"/>
      <c r="B556" s="59"/>
      <c r="C556" s="59"/>
      <c r="D556" s="59"/>
      <c r="E556" s="59"/>
      <c r="F556" s="59"/>
      <c r="G556" s="59"/>
      <c r="H556" s="79"/>
      <c r="I556" s="59"/>
      <c r="J556" s="59"/>
      <c r="K556" s="59"/>
      <c r="L556" s="59"/>
      <c r="M556" s="59"/>
      <c r="N556" s="59"/>
      <c r="O556" s="59"/>
      <c r="P556" s="59"/>
      <c r="Q556" s="59"/>
      <c r="R556" s="59"/>
      <c r="S556" s="59"/>
      <c r="T556" s="59"/>
      <c r="U556" s="59"/>
      <c r="V556" s="59"/>
      <c r="W556" s="59"/>
      <c r="X556" s="59"/>
      <c r="Y556" s="59"/>
      <c r="Z556" s="59"/>
      <c r="AA556" s="59"/>
    </row>
    <row r="557" spans="1:27" ht="16">
      <c r="A557" s="59"/>
      <c r="B557" s="59"/>
      <c r="C557" s="59"/>
      <c r="D557" s="59"/>
      <c r="E557" s="59"/>
      <c r="F557" s="59"/>
      <c r="G557" s="59"/>
      <c r="H557" s="79"/>
      <c r="I557" s="59"/>
      <c r="J557" s="59"/>
      <c r="K557" s="59"/>
      <c r="L557" s="59"/>
      <c r="M557" s="59"/>
      <c r="N557" s="59"/>
      <c r="O557" s="59"/>
      <c r="P557" s="59"/>
      <c r="Q557" s="59"/>
      <c r="R557" s="59"/>
      <c r="S557" s="59"/>
      <c r="T557" s="59"/>
      <c r="U557" s="59"/>
      <c r="V557" s="59"/>
      <c r="W557" s="59"/>
      <c r="X557" s="59"/>
      <c r="Y557" s="59"/>
      <c r="Z557" s="59"/>
      <c r="AA557" s="59"/>
    </row>
    <row r="558" spans="1:27" ht="16">
      <c r="A558" s="59"/>
      <c r="B558" s="59"/>
      <c r="C558" s="59"/>
      <c r="D558" s="59"/>
      <c r="E558" s="59"/>
      <c r="F558" s="59"/>
      <c r="G558" s="59"/>
      <c r="H558" s="79"/>
      <c r="I558" s="59"/>
      <c r="J558" s="59"/>
      <c r="K558" s="59"/>
      <c r="L558" s="59"/>
      <c r="M558" s="59"/>
      <c r="N558" s="59"/>
      <c r="O558" s="59"/>
      <c r="P558" s="59"/>
      <c r="Q558" s="59"/>
      <c r="R558" s="59"/>
      <c r="S558" s="59"/>
      <c r="T558" s="59"/>
      <c r="U558" s="59"/>
      <c r="V558" s="59"/>
      <c r="W558" s="59"/>
      <c r="X558" s="59"/>
      <c r="Y558" s="59"/>
      <c r="Z558" s="59"/>
      <c r="AA558" s="59"/>
    </row>
    <row r="559" spans="1:27" ht="16">
      <c r="A559" s="59"/>
      <c r="B559" s="59"/>
      <c r="C559" s="59"/>
      <c r="D559" s="59"/>
      <c r="E559" s="59"/>
      <c r="F559" s="59"/>
      <c r="G559" s="59"/>
      <c r="H559" s="79"/>
      <c r="I559" s="59"/>
      <c r="J559" s="59"/>
      <c r="K559" s="59"/>
      <c r="L559" s="59"/>
      <c r="M559" s="59"/>
      <c r="N559" s="59"/>
      <c r="O559" s="59"/>
      <c r="P559" s="59"/>
      <c r="Q559" s="59"/>
      <c r="R559" s="59"/>
      <c r="S559" s="59"/>
      <c r="T559" s="59"/>
      <c r="U559" s="59"/>
      <c r="V559" s="59"/>
      <c r="W559" s="59"/>
      <c r="X559" s="59"/>
      <c r="Y559" s="59"/>
      <c r="Z559" s="59"/>
      <c r="AA559" s="59"/>
    </row>
    <row r="560" spans="1:27" ht="16">
      <c r="A560" s="59"/>
      <c r="B560" s="59"/>
      <c r="C560" s="59"/>
      <c r="D560" s="59"/>
      <c r="E560" s="59"/>
      <c r="F560" s="59"/>
      <c r="G560" s="59"/>
      <c r="H560" s="79"/>
      <c r="I560" s="59"/>
      <c r="J560" s="59"/>
      <c r="K560" s="59"/>
      <c r="L560" s="59"/>
      <c r="M560" s="59"/>
      <c r="N560" s="59"/>
      <c r="O560" s="59"/>
      <c r="P560" s="59"/>
      <c r="Q560" s="59"/>
      <c r="R560" s="59"/>
      <c r="S560" s="59"/>
      <c r="T560" s="59"/>
      <c r="U560" s="59"/>
      <c r="V560" s="59"/>
      <c r="W560" s="59"/>
      <c r="X560" s="59"/>
      <c r="Y560" s="59"/>
      <c r="Z560" s="59"/>
      <c r="AA560" s="59"/>
    </row>
    <row r="561" spans="1:27" ht="16">
      <c r="A561" s="59"/>
      <c r="B561" s="59"/>
      <c r="C561" s="59"/>
      <c r="D561" s="59"/>
      <c r="E561" s="59"/>
      <c r="F561" s="59"/>
      <c r="G561" s="59"/>
      <c r="H561" s="79"/>
      <c r="I561" s="59"/>
      <c r="J561" s="59"/>
      <c r="K561" s="59"/>
      <c r="L561" s="59"/>
      <c r="M561" s="59"/>
      <c r="N561" s="59"/>
      <c r="O561" s="59"/>
      <c r="P561" s="59"/>
      <c r="Q561" s="59"/>
      <c r="R561" s="59"/>
      <c r="S561" s="59"/>
      <c r="T561" s="59"/>
      <c r="U561" s="59"/>
      <c r="V561" s="59"/>
      <c r="W561" s="59"/>
      <c r="X561" s="59"/>
      <c r="Y561" s="59"/>
      <c r="Z561" s="59"/>
      <c r="AA561" s="59"/>
    </row>
    <row r="562" spans="1:27" ht="16">
      <c r="A562" s="59"/>
      <c r="B562" s="59"/>
      <c r="C562" s="59"/>
      <c r="D562" s="59"/>
      <c r="E562" s="59"/>
      <c r="F562" s="59"/>
      <c r="G562" s="59"/>
      <c r="H562" s="79"/>
      <c r="I562" s="59"/>
      <c r="J562" s="59"/>
      <c r="K562" s="59"/>
      <c r="L562" s="59"/>
      <c r="M562" s="59"/>
      <c r="N562" s="59"/>
      <c r="O562" s="59"/>
      <c r="P562" s="59"/>
      <c r="Q562" s="59"/>
      <c r="R562" s="59"/>
      <c r="S562" s="59"/>
      <c r="T562" s="59"/>
      <c r="U562" s="59"/>
      <c r="V562" s="59"/>
      <c r="W562" s="59"/>
      <c r="X562" s="59"/>
      <c r="Y562" s="59"/>
      <c r="Z562" s="59"/>
      <c r="AA562" s="59"/>
    </row>
    <row r="563" spans="1:27" ht="16">
      <c r="A563" s="59"/>
      <c r="B563" s="59"/>
      <c r="C563" s="59"/>
      <c r="D563" s="59"/>
      <c r="E563" s="59"/>
      <c r="F563" s="59"/>
      <c r="G563" s="59"/>
      <c r="H563" s="79"/>
      <c r="I563" s="59"/>
      <c r="J563" s="59"/>
      <c r="K563" s="59"/>
      <c r="L563" s="59"/>
      <c r="M563" s="59"/>
      <c r="N563" s="59"/>
      <c r="O563" s="59"/>
      <c r="P563" s="59"/>
      <c r="Q563" s="59"/>
      <c r="R563" s="59"/>
      <c r="S563" s="59"/>
      <c r="T563" s="59"/>
      <c r="U563" s="59"/>
      <c r="V563" s="59"/>
      <c r="W563" s="59"/>
      <c r="X563" s="59"/>
      <c r="Y563" s="59"/>
      <c r="Z563" s="59"/>
      <c r="AA563" s="59"/>
    </row>
    <row r="564" spans="1:27" ht="16">
      <c r="A564" s="59"/>
      <c r="B564" s="59"/>
      <c r="C564" s="59"/>
      <c r="D564" s="59"/>
      <c r="E564" s="59"/>
      <c r="F564" s="59"/>
      <c r="G564" s="59"/>
      <c r="H564" s="79"/>
      <c r="I564" s="59"/>
      <c r="J564" s="59"/>
      <c r="K564" s="59"/>
      <c r="L564" s="59"/>
      <c r="M564" s="59"/>
      <c r="N564" s="59"/>
      <c r="O564" s="59"/>
      <c r="P564" s="59"/>
      <c r="Q564" s="59"/>
      <c r="R564" s="59"/>
      <c r="S564" s="59"/>
      <c r="T564" s="59"/>
      <c r="U564" s="59"/>
      <c r="V564" s="59"/>
      <c r="W564" s="59"/>
      <c r="X564" s="59"/>
      <c r="Y564" s="59"/>
      <c r="Z564" s="59"/>
      <c r="AA564" s="59"/>
    </row>
    <row r="565" spans="1:27" ht="16">
      <c r="A565" s="59"/>
      <c r="B565" s="59"/>
      <c r="C565" s="59"/>
      <c r="D565" s="59"/>
      <c r="E565" s="59"/>
      <c r="F565" s="59"/>
      <c r="G565" s="59"/>
      <c r="H565" s="79"/>
      <c r="I565" s="59"/>
      <c r="J565" s="59"/>
      <c r="K565" s="59"/>
      <c r="L565" s="59"/>
      <c r="M565" s="59"/>
      <c r="N565" s="59"/>
      <c r="O565" s="59"/>
      <c r="P565" s="59"/>
      <c r="Q565" s="59"/>
      <c r="R565" s="59"/>
      <c r="S565" s="59"/>
      <c r="T565" s="59"/>
      <c r="U565" s="59"/>
      <c r="V565" s="59"/>
      <c r="W565" s="59"/>
      <c r="X565" s="59"/>
      <c r="Y565" s="59"/>
      <c r="Z565" s="59"/>
      <c r="AA565" s="59"/>
    </row>
    <row r="566" spans="1:27" ht="16">
      <c r="A566" s="59"/>
      <c r="B566" s="59"/>
      <c r="C566" s="59"/>
      <c r="D566" s="59"/>
      <c r="E566" s="59"/>
      <c r="F566" s="59"/>
      <c r="G566" s="59"/>
      <c r="H566" s="79"/>
      <c r="I566" s="59"/>
      <c r="J566" s="59"/>
      <c r="K566" s="59"/>
      <c r="L566" s="59"/>
      <c r="M566" s="59"/>
      <c r="N566" s="59"/>
      <c r="O566" s="59"/>
      <c r="P566" s="59"/>
      <c r="Q566" s="59"/>
      <c r="R566" s="59"/>
      <c r="S566" s="59"/>
      <c r="T566" s="59"/>
      <c r="U566" s="59"/>
      <c r="V566" s="59"/>
      <c r="W566" s="59"/>
      <c r="X566" s="59"/>
      <c r="Y566" s="59"/>
      <c r="Z566" s="59"/>
      <c r="AA566" s="59"/>
    </row>
    <row r="567" spans="1:27" ht="16">
      <c r="A567" s="59"/>
      <c r="B567" s="59"/>
      <c r="C567" s="59"/>
      <c r="D567" s="59"/>
      <c r="E567" s="59"/>
      <c r="F567" s="59"/>
      <c r="G567" s="59"/>
      <c r="H567" s="79"/>
      <c r="I567" s="59"/>
      <c r="J567" s="59"/>
      <c r="K567" s="59"/>
      <c r="L567" s="59"/>
      <c r="M567" s="59"/>
      <c r="N567" s="59"/>
      <c r="O567" s="59"/>
      <c r="P567" s="59"/>
      <c r="Q567" s="59"/>
      <c r="R567" s="59"/>
      <c r="S567" s="59"/>
      <c r="T567" s="59"/>
      <c r="U567" s="59"/>
      <c r="V567" s="59"/>
      <c r="W567" s="59"/>
      <c r="X567" s="59"/>
      <c r="Y567" s="59"/>
      <c r="Z567" s="59"/>
      <c r="AA567" s="59"/>
    </row>
    <row r="568" spans="1:27" ht="16">
      <c r="A568" s="59"/>
      <c r="B568" s="59"/>
      <c r="C568" s="59"/>
      <c r="D568" s="59"/>
      <c r="E568" s="59"/>
      <c r="F568" s="59"/>
      <c r="G568" s="59"/>
      <c r="H568" s="79"/>
      <c r="I568" s="59"/>
      <c r="J568" s="59"/>
      <c r="K568" s="59"/>
      <c r="L568" s="59"/>
      <c r="M568" s="59"/>
      <c r="N568" s="59"/>
      <c r="O568" s="59"/>
      <c r="P568" s="59"/>
      <c r="Q568" s="59"/>
      <c r="R568" s="59"/>
      <c r="S568" s="59"/>
      <c r="T568" s="59"/>
      <c r="U568" s="59"/>
      <c r="V568" s="59"/>
      <c r="W568" s="59"/>
      <c r="X568" s="59"/>
      <c r="Y568" s="59"/>
      <c r="Z568" s="59"/>
      <c r="AA568" s="59"/>
    </row>
    <row r="569" spans="1:27" ht="16">
      <c r="A569" s="59"/>
      <c r="B569" s="59"/>
      <c r="C569" s="59"/>
      <c r="D569" s="59"/>
      <c r="E569" s="59"/>
      <c r="F569" s="59"/>
      <c r="G569" s="59"/>
      <c r="H569" s="79"/>
      <c r="I569" s="59"/>
      <c r="J569" s="59"/>
      <c r="K569" s="59"/>
      <c r="L569" s="59"/>
      <c r="M569" s="59"/>
      <c r="N569" s="59"/>
      <c r="O569" s="59"/>
      <c r="P569" s="59"/>
      <c r="Q569" s="59"/>
      <c r="R569" s="59"/>
      <c r="S569" s="59"/>
      <c r="T569" s="59"/>
      <c r="U569" s="59"/>
      <c r="V569" s="59"/>
      <c r="W569" s="59"/>
      <c r="X569" s="59"/>
      <c r="Y569" s="59"/>
      <c r="Z569" s="59"/>
      <c r="AA569" s="59"/>
    </row>
    <row r="570" spans="1:27" ht="16">
      <c r="A570" s="59"/>
      <c r="B570" s="59"/>
      <c r="C570" s="59"/>
      <c r="D570" s="59"/>
      <c r="E570" s="59"/>
      <c r="F570" s="59"/>
      <c r="G570" s="59"/>
      <c r="H570" s="79"/>
      <c r="I570" s="59"/>
      <c r="J570" s="59"/>
      <c r="K570" s="59"/>
      <c r="L570" s="59"/>
      <c r="M570" s="59"/>
      <c r="N570" s="59"/>
      <c r="O570" s="59"/>
      <c r="P570" s="59"/>
      <c r="Q570" s="59"/>
      <c r="R570" s="59"/>
      <c r="S570" s="59"/>
      <c r="T570" s="59"/>
      <c r="U570" s="59"/>
      <c r="V570" s="59"/>
      <c r="W570" s="59"/>
      <c r="X570" s="59"/>
      <c r="Y570" s="59"/>
      <c r="Z570" s="59"/>
      <c r="AA570" s="59"/>
    </row>
    <row r="571" spans="1:27" ht="16">
      <c r="A571" s="59"/>
      <c r="B571" s="59"/>
      <c r="C571" s="59"/>
      <c r="D571" s="59"/>
      <c r="E571" s="59"/>
      <c r="F571" s="59"/>
      <c r="G571" s="59"/>
      <c r="H571" s="79"/>
      <c r="I571" s="59"/>
      <c r="J571" s="59"/>
      <c r="K571" s="59"/>
      <c r="L571" s="59"/>
      <c r="M571" s="59"/>
      <c r="N571" s="59"/>
      <c r="O571" s="59"/>
      <c r="P571" s="59"/>
      <c r="Q571" s="59"/>
      <c r="R571" s="59"/>
      <c r="S571" s="59"/>
      <c r="T571" s="59"/>
      <c r="U571" s="59"/>
      <c r="V571" s="59"/>
      <c r="W571" s="59"/>
      <c r="X571" s="59"/>
      <c r="Y571" s="59"/>
      <c r="Z571" s="59"/>
      <c r="AA571" s="59"/>
    </row>
    <row r="572" spans="1:27" ht="16">
      <c r="A572" s="59"/>
      <c r="B572" s="59"/>
      <c r="C572" s="59"/>
      <c r="D572" s="59"/>
      <c r="E572" s="59"/>
      <c r="F572" s="59"/>
      <c r="G572" s="59"/>
      <c r="H572" s="79"/>
      <c r="I572" s="59"/>
      <c r="J572" s="59"/>
      <c r="K572" s="59"/>
      <c r="L572" s="59"/>
      <c r="M572" s="59"/>
      <c r="N572" s="59"/>
      <c r="O572" s="59"/>
      <c r="P572" s="59"/>
      <c r="Q572" s="59"/>
      <c r="R572" s="59"/>
      <c r="S572" s="59"/>
      <c r="T572" s="59"/>
      <c r="U572" s="59"/>
      <c r="V572" s="59"/>
      <c r="W572" s="59"/>
      <c r="X572" s="59"/>
      <c r="Y572" s="59"/>
      <c r="Z572" s="59"/>
      <c r="AA572" s="59"/>
    </row>
    <row r="573" spans="1:27" ht="16">
      <c r="A573" s="59"/>
      <c r="B573" s="59"/>
      <c r="C573" s="59"/>
      <c r="D573" s="59"/>
      <c r="E573" s="59"/>
      <c r="F573" s="59"/>
      <c r="G573" s="59"/>
      <c r="H573" s="79"/>
      <c r="I573" s="59"/>
      <c r="J573" s="59"/>
      <c r="K573" s="59"/>
      <c r="L573" s="59"/>
      <c r="M573" s="59"/>
      <c r="N573" s="59"/>
      <c r="O573" s="59"/>
      <c r="P573" s="59"/>
      <c r="Q573" s="59"/>
      <c r="R573" s="59"/>
      <c r="S573" s="59"/>
      <c r="T573" s="59"/>
      <c r="U573" s="59"/>
      <c r="V573" s="59"/>
      <c r="W573" s="59"/>
      <c r="X573" s="59"/>
      <c r="Y573" s="59"/>
      <c r="Z573" s="59"/>
      <c r="AA573" s="59"/>
    </row>
    <row r="574" spans="1:27" ht="16">
      <c r="A574" s="59"/>
      <c r="B574" s="59"/>
      <c r="C574" s="59"/>
      <c r="D574" s="59"/>
      <c r="E574" s="59"/>
      <c r="F574" s="59"/>
      <c r="G574" s="59"/>
      <c r="H574" s="79"/>
      <c r="I574" s="59"/>
      <c r="J574" s="59"/>
      <c r="K574" s="59"/>
      <c r="L574" s="59"/>
      <c r="M574" s="59"/>
      <c r="N574" s="59"/>
      <c r="O574" s="59"/>
      <c r="P574" s="59"/>
      <c r="Q574" s="59"/>
      <c r="R574" s="59"/>
      <c r="S574" s="59"/>
      <c r="T574" s="59"/>
      <c r="U574" s="59"/>
      <c r="V574" s="59"/>
      <c r="W574" s="59"/>
      <c r="X574" s="59"/>
      <c r="Y574" s="59"/>
      <c r="Z574" s="59"/>
      <c r="AA574" s="59"/>
    </row>
    <row r="575" spans="1:27" ht="16">
      <c r="A575" s="59"/>
      <c r="B575" s="59"/>
      <c r="C575" s="59"/>
      <c r="D575" s="59"/>
      <c r="E575" s="59"/>
      <c r="F575" s="59"/>
      <c r="G575" s="59"/>
      <c r="H575" s="79"/>
      <c r="I575" s="59"/>
      <c r="J575" s="59"/>
      <c r="K575" s="59"/>
      <c r="L575" s="59"/>
      <c r="M575" s="59"/>
      <c r="N575" s="59"/>
      <c r="O575" s="59"/>
      <c r="P575" s="59"/>
      <c r="Q575" s="59"/>
      <c r="R575" s="59"/>
      <c r="S575" s="59"/>
      <c r="T575" s="59"/>
      <c r="U575" s="59"/>
      <c r="V575" s="59"/>
      <c r="W575" s="59"/>
      <c r="X575" s="59"/>
      <c r="Y575" s="59"/>
      <c r="Z575" s="59"/>
      <c r="AA575" s="59"/>
    </row>
    <row r="576" spans="1:27" ht="16">
      <c r="A576" s="59"/>
      <c r="B576" s="59"/>
      <c r="C576" s="59"/>
      <c r="D576" s="59"/>
      <c r="E576" s="59"/>
      <c r="F576" s="59"/>
      <c r="G576" s="59"/>
      <c r="H576" s="79"/>
      <c r="I576" s="59"/>
      <c r="J576" s="59"/>
      <c r="K576" s="59"/>
      <c r="L576" s="59"/>
      <c r="M576" s="59"/>
      <c r="N576" s="59"/>
      <c r="O576" s="59"/>
      <c r="P576" s="59"/>
      <c r="Q576" s="59"/>
      <c r="R576" s="59"/>
      <c r="S576" s="59"/>
      <c r="T576" s="59"/>
      <c r="U576" s="59"/>
      <c r="V576" s="59"/>
      <c r="W576" s="59"/>
      <c r="X576" s="59"/>
      <c r="Y576" s="59"/>
      <c r="Z576" s="59"/>
      <c r="AA576" s="59"/>
    </row>
    <row r="577" spans="1:27" ht="16">
      <c r="A577" s="59"/>
      <c r="B577" s="59"/>
      <c r="C577" s="59"/>
      <c r="D577" s="59"/>
      <c r="E577" s="59"/>
      <c r="F577" s="59"/>
      <c r="G577" s="59"/>
      <c r="H577" s="79"/>
      <c r="I577" s="59"/>
      <c r="J577" s="59"/>
      <c r="K577" s="59"/>
      <c r="L577" s="59"/>
      <c r="M577" s="59"/>
      <c r="N577" s="59"/>
      <c r="O577" s="59"/>
      <c r="P577" s="59"/>
      <c r="Q577" s="59"/>
      <c r="R577" s="59"/>
      <c r="S577" s="59"/>
      <c r="T577" s="59"/>
      <c r="U577" s="59"/>
      <c r="V577" s="59"/>
      <c r="W577" s="59"/>
      <c r="X577" s="59"/>
      <c r="Y577" s="59"/>
      <c r="Z577" s="59"/>
      <c r="AA577" s="59"/>
    </row>
    <row r="578" spans="1:27" ht="16">
      <c r="A578" s="59"/>
      <c r="B578" s="59"/>
      <c r="C578" s="59"/>
      <c r="D578" s="59"/>
      <c r="E578" s="59"/>
      <c r="F578" s="59"/>
      <c r="G578" s="59"/>
      <c r="H578" s="79"/>
      <c r="I578" s="59"/>
      <c r="J578" s="59"/>
      <c r="K578" s="59"/>
      <c r="L578" s="59"/>
      <c r="M578" s="59"/>
      <c r="N578" s="59"/>
      <c r="O578" s="59"/>
      <c r="P578" s="59"/>
      <c r="Q578" s="59"/>
      <c r="R578" s="59"/>
      <c r="S578" s="59"/>
      <c r="T578" s="59"/>
      <c r="U578" s="59"/>
      <c r="V578" s="59"/>
      <c r="W578" s="59"/>
      <c r="X578" s="59"/>
      <c r="Y578" s="59"/>
      <c r="Z578" s="59"/>
      <c r="AA578" s="59"/>
    </row>
    <row r="579" spans="1:27" ht="16">
      <c r="A579" s="59"/>
      <c r="B579" s="59"/>
      <c r="C579" s="59"/>
      <c r="D579" s="59"/>
      <c r="E579" s="59"/>
      <c r="F579" s="59"/>
      <c r="G579" s="59"/>
      <c r="H579" s="79"/>
      <c r="I579" s="59"/>
      <c r="J579" s="59"/>
      <c r="K579" s="59"/>
      <c r="L579" s="59"/>
      <c r="M579" s="59"/>
      <c r="N579" s="59"/>
      <c r="O579" s="59"/>
      <c r="P579" s="59"/>
      <c r="Q579" s="59"/>
      <c r="R579" s="59"/>
      <c r="S579" s="59"/>
      <c r="T579" s="59"/>
      <c r="U579" s="59"/>
      <c r="V579" s="59"/>
      <c r="W579" s="59"/>
      <c r="X579" s="59"/>
      <c r="Y579" s="59"/>
      <c r="Z579" s="59"/>
      <c r="AA579" s="59"/>
    </row>
    <row r="580" spans="1:27" ht="16">
      <c r="A580" s="59"/>
      <c r="B580" s="59"/>
      <c r="C580" s="59"/>
      <c r="D580" s="59"/>
      <c r="E580" s="59"/>
      <c r="F580" s="59"/>
      <c r="G580" s="59"/>
      <c r="H580" s="79"/>
      <c r="I580" s="59"/>
      <c r="J580" s="59"/>
      <c r="K580" s="59"/>
      <c r="L580" s="59"/>
      <c r="M580" s="59"/>
      <c r="N580" s="59"/>
      <c r="O580" s="59"/>
      <c r="P580" s="59"/>
      <c r="Q580" s="59"/>
      <c r="R580" s="59"/>
      <c r="S580" s="59"/>
      <c r="T580" s="59"/>
      <c r="U580" s="59"/>
      <c r="V580" s="59"/>
      <c r="W580" s="59"/>
      <c r="X580" s="59"/>
      <c r="Y580" s="59"/>
      <c r="Z580" s="59"/>
      <c r="AA580" s="59"/>
    </row>
    <row r="581" spans="1:27" ht="16">
      <c r="A581" s="59"/>
      <c r="B581" s="59"/>
      <c r="C581" s="59"/>
      <c r="D581" s="59"/>
      <c r="E581" s="59"/>
      <c r="F581" s="59"/>
      <c r="G581" s="59"/>
      <c r="H581" s="79"/>
      <c r="I581" s="59"/>
      <c r="J581" s="59"/>
      <c r="K581" s="59"/>
      <c r="L581" s="59"/>
      <c r="M581" s="59"/>
      <c r="N581" s="59"/>
      <c r="O581" s="59"/>
      <c r="P581" s="59"/>
      <c r="Q581" s="59"/>
      <c r="R581" s="59"/>
      <c r="S581" s="59"/>
      <c r="T581" s="59"/>
      <c r="U581" s="59"/>
      <c r="V581" s="59"/>
      <c r="W581" s="59"/>
      <c r="X581" s="59"/>
      <c r="Y581" s="59"/>
      <c r="Z581" s="59"/>
      <c r="AA581" s="59"/>
    </row>
    <row r="582" spans="1:27" ht="16">
      <c r="A582" s="59"/>
      <c r="B582" s="59"/>
      <c r="C582" s="59"/>
      <c r="D582" s="59"/>
      <c r="E582" s="59"/>
      <c r="F582" s="59"/>
      <c r="G582" s="59"/>
      <c r="H582" s="79"/>
      <c r="I582" s="59"/>
      <c r="J582" s="59"/>
      <c r="K582" s="59"/>
      <c r="L582" s="59"/>
      <c r="M582" s="59"/>
      <c r="N582" s="59"/>
      <c r="O582" s="59"/>
      <c r="P582" s="59"/>
      <c r="Q582" s="59"/>
      <c r="R582" s="59"/>
      <c r="S582" s="59"/>
      <c r="T582" s="59"/>
      <c r="U582" s="59"/>
      <c r="V582" s="59"/>
      <c r="W582" s="59"/>
      <c r="X582" s="59"/>
      <c r="Y582" s="59"/>
      <c r="Z582" s="59"/>
      <c r="AA582" s="59"/>
    </row>
    <row r="583" spans="1:27" ht="16">
      <c r="A583" s="59"/>
      <c r="B583" s="59"/>
      <c r="C583" s="59"/>
      <c r="D583" s="59"/>
      <c r="E583" s="59"/>
      <c r="F583" s="59"/>
      <c r="G583" s="59"/>
      <c r="H583" s="79"/>
      <c r="I583" s="59"/>
      <c r="J583" s="59"/>
      <c r="K583" s="59"/>
      <c r="L583" s="59"/>
      <c r="M583" s="59"/>
      <c r="N583" s="59"/>
      <c r="O583" s="59"/>
      <c r="P583" s="59"/>
      <c r="Q583" s="59"/>
      <c r="R583" s="59"/>
      <c r="S583" s="59"/>
      <c r="T583" s="59"/>
      <c r="U583" s="59"/>
      <c r="V583" s="59"/>
      <c r="W583" s="59"/>
      <c r="X583" s="59"/>
      <c r="Y583" s="59"/>
      <c r="Z583" s="59"/>
      <c r="AA583" s="59"/>
    </row>
    <row r="584" spans="1:27" ht="16">
      <c r="A584" s="59"/>
      <c r="B584" s="59"/>
      <c r="C584" s="59"/>
      <c r="D584" s="59"/>
      <c r="E584" s="59"/>
      <c r="F584" s="59"/>
      <c r="G584" s="59"/>
      <c r="H584" s="79"/>
      <c r="I584" s="59"/>
      <c r="J584" s="59"/>
      <c r="K584" s="59"/>
      <c r="L584" s="59"/>
      <c r="M584" s="59"/>
      <c r="N584" s="59"/>
      <c r="O584" s="59"/>
      <c r="P584" s="59"/>
      <c r="Q584" s="59"/>
      <c r="R584" s="59"/>
      <c r="S584" s="59"/>
      <c r="T584" s="59"/>
      <c r="U584" s="59"/>
      <c r="V584" s="59"/>
      <c r="W584" s="59"/>
      <c r="X584" s="59"/>
      <c r="Y584" s="59"/>
      <c r="Z584" s="59"/>
      <c r="AA584" s="59"/>
    </row>
    <row r="585" spans="1:27" ht="16">
      <c r="A585" s="59"/>
      <c r="B585" s="59"/>
      <c r="C585" s="59"/>
      <c r="D585" s="59"/>
      <c r="E585" s="59"/>
      <c r="F585" s="59"/>
      <c r="G585" s="59"/>
      <c r="H585" s="79"/>
      <c r="I585" s="59"/>
      <c r="J585" s="59"/>
      <c r="K585" s="59"/>
      <c r="L585" s="59"/>
      <c r="M585" s="59"/>
      <c r="N585" s="59"/>
      <c r="O585" s="59"/>
      <c r="P585" s="59"/>
      <c r="Q585" s="59"/>
      <c r="R585" s="59"/>
      <c r="S585" s="59"/>
      <c r="T585" s="59"/>
      <c r="U585" s="59"/>
      <c r="V585" s="59"/>
      <c r="W585" s="59"/>
      <c r="X585" s="59"/>
      <c r="Y585" s="59"/>
      <c r="Z585" s="59"/>
      <c r="AA585" s="59"/>
    </row>
    <row r="586" spans="1:27" ht="16">
      <c r="A586" s="59"/>
      <c r="B586" s="59"/>
      <c r="C586" s="59"/>
      <c r="D586" s="59"/>
      <c r="E586" s="59"/>
      <c r="F586" s="59"/>
      <c r="G586" s="59"/>
      <c r="H586" s="79"/>
      <c r="I586" s="59"/>
      <c r="J586" s="59"/>
      <c r="K586" s="59"/>
      <c r="L586" s="59"/>
      <c r="M586" s="59"/>
      <c r="N586" s="59"/>
      <c r="O586" s="59"/>
      <c r="P586" s="59"/>
      <c r="Q586" s="59"/>
      <c r="R586" s="59"/>
      <c r="S586" s="59"/>
      <c r="T586" s="59"/>
      <c r="U586" s="59"/>
      <c r="V586" s="59"/>
      <c r="W586" s="59"/>
      <c r="X586" s="59"/>
      <c r="Y586" s="59"/>
      <c r="Z586" s="59"/>
      <c r="AA586" s="59"/>
    </row>
    <row r="587" spans="1:27" ht="16">
      <c r="A587" s="59"/>
      <c r="B587" s="59"/>
      <c r="C587" s="59"/>
      <c r="D587" s="59"/>
      <c r="E587" s="59"/>
      <c r="F587" s="59"/>
      <c r="G587" s="59"/>
      <c r="H587" s="79"/>
      <c r="I587" s="59"/>
      <c r="J587" s="59"/>
      <c r="K587" s="59"/>
      <c r="L587" s="59"/>
      <c r="M587" s="59"/>
      <c r="N587" s="59"/>
      <c r="O587" s="59"/>
      <c r="P587" s="59"/>
      <c r="Q587" s="59"/>
      <c r="R587" s="59"/>
      <c r="S587" s="59"/>
      <c r="T587" s="59"/>
      <c r="U587" s="59"/>
      <c r="V587" s="59"/>
      <c r="W587" s="59"/>
      <c r="X587" s="59"/>
      <c r="Y587" s="59"/>
      <c r="Z587" s="59"/>
      <c r="AA587" s="59"/>
    </row>
    <row r="588" spans="1:27" ht="16">
      <c r="A588" s="59"/>
      <c r="B588" s="59"/>
      <c r="C588" s="59"/>
      <c r="D588" s="59"/>
      <c r="E588" s="59"/>
      <c r="F588" s="59"/>
      <c r="G588" s="59"/>
      <c r="H588" s="79"/>
      <c r="I588" s="59"/>
      <c r="J588" s="59"/>
      <c r="K588" s="59"/>
      <c r="L588" s="59"/>
      <c r="M588" s="59"/>
      <c r="N588" s="59"/>
      <c r="O588" s="59"/>
      <c r="P588" s="59"/>
      <c r="Q588" s="59"/>
      <c r="R588" s="59"/>
      <c r="S588" s="59"/>
      <c r="T588" s="59"/>
      <c r="U588" s="59"/>
      <c r="V588" s="59"/>
      <c r="W588" s="59"/>
      <c r="X588" s="59"/>
      <c r="Y588" s="59"/>
      <c r="Z588" s="59"/>
      <c r="AA588" s="59"/>
    </row>
    <row r="589" spans="1:27" ht="16">
      <c r="A589" s="59"/>
      <c r="B589" s="59"/>
      <c r="C589" s="59"/>
      <c r="D589" s="59"/>
      <c r="E589" s="59"/>
      <c r="F589" s="59"/>
      <c r="G589" s="59"/>
      <c r="H589" s="79"/>
      <c r="I589" s="59"/>
      <c r="J589" s="59"/>
      <c r="K589" s="59"/>
      <c r="L589" s="59"/>
      <c r="M589" s="59"/>
      <c r="N589" s="59"/>
      <c r="O589" s="59"/>
      <c r="P589" s="59"/>
      <c r="Q589" s="59"/>
      <c r="R589" s="59"/>
      <c r="S589" s="59"/>
      <c r="T589" s="59"/>
      <c r="U589" s="59"/>
      <c r="V589" s="59"/>
      <c r="W589" s="59"/>
      <c r="X589" s="59"/>
      <c r="Y589" s="59"/>
      <c r="Z589" s="59"/>
      <c r="AA589" s="59"/>
    </row>
    <row r="590" spans="1:27" ht="16">
      <c r="A590" s="59"/>
      <c r="B590" s="59"/>
      <c r="C590" s="59"/>
      <c r="D590" s="59"/>
      <c r="E590" s="59"/>
      <c r="F590" s="59"/>
      <c r="G590" s="59"/>
      <c r="H590" s="79"/>
      <c r="I590" s="59"/>
      <c r="J590" s="59"/>
      <c r="K590" s="59"/>
      <c r="L590" s="59"/>
      <c r="M590" s="59"/>
      <c r="N590" s="59"/>
      <c r="O590" s="59"/>
      <c r="P590" s="59"/>
      <c r="Q590" s="59"/>
      <c r="R590" s="59"/>
      <c r="S590" s="59"/>
      <c r="T590" s="59"/>
      <c r="U590" s="59"/>
      <c r="V590" s="59"/>
      <c r="W590" s="59"/>
      <c r="X590" s="59"/>
      <c r="Y590" s="59"/>
      <c r="Z590" s="59"/>
      <c r="AA590" s="59"/>
    </row>
    <row r="591" spans="1:27" ht="16">
      <c r="A591" s="59"/>
      <c r="B591" s="59"/>
      <c r="C591" s="59"/>
      <c r="D591" s="59"/>
      <c r="E591" s="59"/>
      <c r="F591" s="59"/>
      <c r="G591" s="59"/>
      <c r="H591" s="79"/>
      <c r="I591" s="59"/>
      <c r="J591" s="59"/>
      <c r="K591" s="59"/>
      <c r="L591" s="59"/>
      <c r="M591" s="59"/>
      <c r="N591" s="59"/>
      <c r="O591" s="59"/>
      <c r="P591" s="59"/>
      <c r="Q591" s="59"/>
      <c r="R591" s="59"/>
      <c r="S591" s="59"/>
      <c r="T591" s="59"/>
      <c r="U591" s="59"/>
      <c r="V591" s="59"/>
      <c r="W591" s="59"/>
      <c r="X591" s="59"/>
      <c r="Y591" s="59"/>
      <c r="Z591" s="59"/>
      <c r="AA591" s="59"/>
    </row>
    <row r="592" spans="1:27" ht="16">
      <c r="A592" s="59"/>
      <c r="B592" s="59"/>
      <c r="C592" s="59"/>
      <c r="D592" s="59"/>
      <c r="E592" s="59"/>
      <c r="F592" s="59"/>
      <c r="G592" s="59"/>
      <c r="H592" s="79"/>
      <c r="I592" s="59"/>
      <c r="J592" s="59"/>
      <c r="K592" s="59"/>
      <c r="L592" s="59"/>
      <c r="M592" s="59"/>
      <c r="N592" s="59"/>
      <c r="O592" s="59"/>
      <c r="P592" s="59"/>
      <c r="Q592" s="59"/>
      <c r="R592" s="59"/>
      <c r="S592" s="59"/>
      <c r="T592" s="59"/>
      <c r="U592" s="59"/>
      <c r="V592" s="59"/>
      <c r="W592" s="59"/>
      <c r="X592" s="59"/>
      <c r="Y592" s="59"/>
      <c r="Z592" s="59"/>
      <c r="AA592" s="59"/>
    </row>
    <row r="593" spans="1:27" ht="16">
      <c r="A593" s="59"/>
      <c r="B593" s="59"/>
      <c r="C593" s="59"/>
      <c r="D593" s="59"/>
      <c r="E593" s="59"/>
      <c r="F593" s="59"/>
      <c r="G593" s="59"/>
      <c r="H593" s="79"/>
      <c r="I593" s="59"/>
      <c r="J593" s="59"/>
      <c r="K593" s="59"/>
      <c r="L593" s="59"/>
      <c r="M593" s="59"/>
      <c r="N593" s="59"/>
      <c r="O593" s="59"/>
      <c r="P593" s="59"/>
      <c r="Q593" s="59"/>
      <c r="R593" s="59"/>
      <c r="S593" s="59"/>
      <c r="T593" s="59"/>
      <c r="U593" s="59"/>
      <c r="V593" s="59"/>
      <c r="W593" s="59"/>
      <c r="X593" s="59"/>
      <c r="Y593" s="59"/>
      <c r="Z593" s="59"/>
      <c r="AA593" s="59"/>
    </row>
    <row r="594" spans="1:27" ht="16">
      <c r="A594" s="59"/>
      <c r="B594" s="59"/>
      <c r="C594" s="59"/>
      <c r="D594" s="59"/>
      <c r="E594" s="59"/>
      <c r="F594" s="59"/>
      <c r="G594" s="59"/>
      <c r="H594" s="79"/>
      <c r="I594" s="59"/>
      <c r="J594" s="59"/>
      <c r="K594" s="59"/>
      <c r="L594" s="59"/>
      <c r="M594" s="59"/>
      <c r="N594" s="59"/>
      <c r="O594" s="59"/>
      <c r="P594" s="59"/>
      <c r="Q594" s="59"/>
      <c r="R594" s="59"/>
      <c r="S594" s="59"/>
      <c r="T594" s="59"/>
      <c r="U594" s="59"/>
      <c r="V594" s="59"/>
      <c r="W594" s="59"/>
      <c r="X594" s="59"/>
      <c r="Y594" s="59"/>
      <c r="Z594" s="59"/>
      <c r="AA594" s="59"/>
    </row>
    <row r="595" spans="1:27" ht="16">
      <c r="A595" s="59"/>
      <c r="B595" s="59"/>
      <c r="C595" s="59"/>
      <c r="D595" s="59"/>
      <c r="E595" s="59"/>
      <c r="F595" s="59"/>
      <c r="G595" s="59"/>
      <c r="H595" s="79"/>
      <c r="I595" s="59"/>
      <c r="J595" s="59"/>
      <c r="K595" s="59"/>
      <c r="L595" s="59"/>
      <c r="M595" s="59"/>
      <c r="N595" s="59"/>
      <c r="O595" s="59"/>
      <c r="P595" s="59"/>
      <c r="Q595" s="59"/>
      <c r="R595" s="59"/>
      <c r="S595" s="59"/>
      <c r="T595" s="59"/>
      <c r="U595" s="59"/>
      <c r="V595" s="59"/>
      <c r="W595" s="59"/>
      <c r="X595" s="59"/>
      <c r="Y595" s="59"/>
      <c r="Z595" s="59"/>
      <c r="AA595" s="59"/>
    </row>
    <row r="596" spans="1:27" ht="16">
      <c r="A596" s="59"/>
      <c r="B596" s="59"/>
      <c r="C596" s="59"/>
      <c r="D596" s="59"/>
      <c r="E596" s="59"/>
      <c r="F596" s="59"/>
      <c r="G596" s="59"/>
      <c r="H596" s="79"/>
      <c r="I596" s="59"/>
      <c r="J596" s="59"/>
      <c r="K596" s="59"/>
      <c r="L596" s="59"/>
      <c r="M596" s="59"/>
      <c r="N596" s="59"/>
      <c r="O596" s="59"/>
      <c r="P596" s="59"/>
      <c r="Q596" s="59"/>
      <c r="R596" s="59"/>
      <c r="S596" s="59"/>
      <c r="T596" s="59"/>
      <c r="U596" s="59"/>
      <c r="V596" s="59"/>
      <c r="W596" s="59"/>
      <c r="X596" s="59"/>
      <c r="Y596" s="59"/>
      <c r="Z596" s="59"/>
      <c r="AA596" s="59"/>
    </row>
    <row r="597" spans="1:27" ht="16">
      <c r="A597" s="59"/>
      <c r="B597" s="59"/>
      <c r="C597" s="59"/>
      <c r="D597" s="59"/>
      <c r="E597" s="59"/>
      <c r="F597" s="59"/>
      <c r="G597" s="59"/>
      <c r="H597" s="79"/>
      <c r="I597" s="59"/>
      <c r="J597" s="59"/>
      <c r="K597" s="59"/>
      <c r="L597" s="59"/>
      <c r="M597" s="59"/>
      <c r="N597" s="59"/>
      <c r="O597" s="59"/>
      <c r="P597" s="59"/>
      <c r="Q597" s="59"/>
      <c r="R597" s="59"/>
      <c r="S597" s="59"/>
      <c r="T597" s="59"/>
      <c r="U597" s="59"/>
      <c r="V597" s="59"/>
      <c r="W597" s="59"/>
      <c r="X597" s="59"/>
      <c r="Y597" s="59"/>
      <c r="Z597" s="59"/>
      <c r="AA597" s="59"/>
    </row>
    <row r="598" spans="1:27" ht="16">
      <c r="A598" s="59"/>
      <c r="B598" s="59"/>
      <c r="C598" s="59"/>
      <c r="D598" s="59"/>
      <c r="E598" s="59"/>
      <c r="F598" s="59"/>
      <c r="G598" s="59"/>
      <c r="H598" s="79"/>
      <c r="I598" s="59"/>
      <c r="J598" s="59"/>
      <c r="K598" s="59"/>
      <c r="L598" s="59"/>
      <c r="M598" s="59"/>
      <c r="N598" s="59"/>
      <c r="O598" s="59"/>
      <c r="P598" s="59"/>
      <c r="Q598" s="59"/>
      <c r="R598" s="59"/>
      <c r="S598" s="59"/>
      <c r="T598" s="59"/>
      <c r="U598" s="59"/>
      <c r="V598" s="59"/>
      <c r="W598" s="59"/>
      <c r="X598" s="59"/>
      <c r="Y598" s="59"/>
      <c r="Z598" s="59"/>
      <c r="AA598" s="59"/>
    </row>
    <row r="599" spans="1:27" ht="16">
      <c r="A599" s="59"/>
      <c r="B599" s="59"/>
      <c r="C599" s="59"/>
      <c r="D599" s="59"/>
      <c r="E599" s="59"/>
      <c r="F599" s="59"/>
      <c r="G599" s="59"/>
      <c r="H599" s="79"/>
      <c r="I599" s="59"/>
      <c r="J599" s="59"/>
      <c r="K599" s="59"/>
      <c r="L599" s="59"/>
      <c r="M599" s="59"/>
      <c r="N599" s="59"/>
      <c r="O599" s="59"/>
      <c r="P599" s="59"/>
      <c r="Q599" s="59"/>
      <c r="R599" s="59"/>
      <c r="S599" s="59"/>
      <c r="T599" s="59"/>
      <c r="U599" s="59"/>
      <c r="V599" s="59"/>
      <c r="W599" s="59"/>
      <c r="X599" s="59"/>
      <c r="Y599" s="59"/>
      <c r="Z599" s="59"/>
      <c r="AA599" s="59"/>
    </row>
    <row r="600" spans="1:27" ht="16">
      <c r="A600" s="59"/>
      <c r="B600" s="59"/>
      <c r="C600" s="59"/>
      <c r="D600" s="59"/>
      <c r="E600" s="59"/>
      <c r="F600" s="59"/>
      <c r="G600" s="59"/>
      <c r="H600" s="79"/>
      <c r="I600" s="59"/>
      <c r="J600" s="59"/>
      <c r="K600" s="59"/>
      <c r="L600" s="59"/>
      <c r="M600" s="59"/>
      <c r="N600" s="59"/>
      <c r="O600" s="59"/>
      <c r="P600" s="59"/>
      <c r="Q600" s="59"/>
      <c r="R600" s="59"/>
      <c r="S600" s="59"/>
      <c r="T600" s="59"/>
      <c r="U600" s="59"/>
      <c r="V600" s="59"/>
      <c r="W600" s="59"/>
      <c r="X600" s="59"/>
      <c r="Y600" s="59"/>
      <c r="Z600" s="59"/>
      <c r="AA600" s="59"/>
    </row>
    <row r="601" spans="1:27" ht="16">
      <c r="A601" s="59"/>
      <c r="B601" s="59"/>
      <c r="C601" s="59"/>
      <c r="D601" s="59"/>
      <c r="E601" s="59"/>
      <c r="F601" s="59"/>
      <c r="G601" s="59"/>
      <c r="H601" s="79"/>
      <c r="I601" s="59"/>
      <c r="J601" s="59"/>
      <c r="K601" s="59"/>
      <c r="L601" s="59"/>
      <c r="M601" s="59"/>
      <c r="N601" s="59"/>
      <c r="O601" s="59"/>
      <c r="P601" s="59"/>
      <c r="Q601" s="59"/>
      <c r="R601" s="59"/>
      <c r="S601" s="59"/>
      <c r="T601" s="59"/>
      <c r="U601" s="59"/>
      <c r="V601" s="59"/>
      <c r="W601" s="59"/>
      <c r="X601" s="59"/>
      <c r="Y601" s="59"/>
      <c r="Z601" s="59"/>
      <c r="AA601" s="59"/>
    </row>
    <row r="602" spans="1:27" ht="16">
      <c r="A602" s="59"/>
      <c r="B602" s="59"/>
      <c r="C602" s="59"/>
      <c r="D602" s="59"/>
      <c r="E602" s="59"/>
      <c r="F602" s="59"/>
      <c r="G602" s="59"/>
      <c r="H602" s="79"/>
      <c r="I602" s="59"/>
      <c r="J602" s="59"/>
      <c r="K602" s="59"/>
      <c r="L602" s="59"/>
      <c r="M602" s="59"/>
      <c r="N602" s="59"/>
      <c r="O602" s="59"/>
      <c r="P602" s="59"/>
      <c r="Q602" s="59"/>
      <c r="R602" s="59"/>
      <c r="S602" s="59"/>
      <c r="T602" s="59"/>
      <c r="U602" s="59"/>
      <c r="V602" s="59"/>
      <c r="W602" s="59"/>
      <c r="X602" s="59"/>
      <c r="Y602" s="59"/>
      <c r="Z602" s="59"/>
      <c r="AA602" s="59"/>
    </row>
    <row r="603" spans="1:27" ht="16">
      <c r="A603" s="59"/>
      <c r="B603" s="59"/>
      <c r="C603" s="59"/>
      <c r="D603" s="59"/>
      <c r="E603" s="59"/>
      <c r="F603" s="59"/>
      <c r="G603" s="59"/>
      <c r="H603" s="79"/>
      <c r="I603" s="59"/>
      <c r="J603" s="59"/>
      <c r="K603" s="59"/>
      <c r="L603" s="59"/>
      <c r="M603" s="59"/>
      <c r="N603" s="59"/>
      <c r="O603" s="59"/>
      <c r="P603" s="59"/>
      <c r="Q603" s="59"/>
      <c r="R603" s="59"/>
      <c r="S603" s="59"/>
      <c r="T603" s="59"/>
      <c r="U603" s="59"/>
      <c r="V603" s="59"/>
      <c r="W603" s="59"/>
      <c r="X603" s="59"/>
      <c r="Y603" s="59"/>
      <c r="Z603" s="59"/>
      <c r="AA603" s="59"/>
    </row>
    <row r="604" spans="1:27" ht="16">
      <c r="A604" s="59"/>
      <c r="B604" s="59"/>
      <c r="C604" s="59"/>
      <c r="D604" s="59"/>
      <c r="E604" s="59"/>
      <c r="F604" s="59"/>
      <c r="G604" s="59"/>
      <c r="H604" s="79"/>
      <c r="I604" s="59"/>
      <c r="J604" s="59"/>
      <c r="K604" s="59"/>
      <c r="L604" s="59"/>
      <c r="M604" s="59"/>
      <c r="N604" s="59"/>
      <c r="O604" s="59"/>
      <c r="P604" s="59"/>
      <c r="Q604" s="59"/>
      <c r="R604" s="59"/>
      <c r="S604" s="59"/>
      <c r="T604" s="59"/>
      <c r="U604" s="59"/>
      <c r="V604" s="59"/>
      <c r="W604" s="59"/>
      <c r="X604" s="59"/>
      <c r="Y604" s="59"/>
      <c r="Z604" s="59"/>
      <c r="AA604" s="59"/>
    </row>
    <row r="605" spans="1:27" ht="16">
      <c r="A605" s="59"/>
      <c r="B605" s="59"/>
      <c r="C605" s="59"/>
      <c r="D605" s="59"/>
      <c r="E605" s="59"/>
      <c r="F605" s="59"/>
      <c r="G605" s="59"/>
      <c r="H605" s="79"/>
      <c r="I605" s="59"/>
      <c r="J605" s="59"/>
      <c r="K605" s="59"/>
      <c r="L605" s="59"/>
      <c r="M605" s="59"/>
      <c r="N605" s="59"/>
      <c r="O605" s="59"/>
      <c r="P605" s="59"/>
      <c r="Q605" s="59"/>
      <c r="R605" s="59"/>
      <c r="S605" s="59"/>
      <c r="T605" s="59"/>
      <c r="U605" s="59"/>
      <c r="V605" s="59"/>
      <c r="W605" s="59"/>
      <c r="X605" s="59"/>
      <c r="Y605" s="59"/>
      <c r="Z605" s="59"/>
      <c r="AA605" s="59"/>
    </row>
    <row r="606" spans="1:27" ht="16">
      <c r="A606" s="59"/>
      <c r="B606" s="59"/>
      <c r="C606" s="59"/>
      <c r="D606" s="59"/>
      <c r="E606" s="59"/>
      <c r="F606" s="59"/>
      <c r="G606" s="59"/>
      <c r="H606" s="79"/>
      <c r="I606" s="59"/>
      <c r="J606" s="59"/>
      <c r="K606" s="59"/>
      <c r="L606" s="59"/>
      <c r="M606" s="59"/>
      <c r="N606" s="59"/>
      <c r="O606" s="59"/>
      <c r="P606" s="59"/>
      <c r="Q606" s="59"/>
      <c r="R606" s="59"/>
      <c r="S606" s="59"/>
      <c r="T606" s="59"/>
      <c r="U606" s="59"/>
      <c r="V606" s="59"/>
      <c r="W606" s="59"/>
      <c r="X606" s="59"/>
      <c r="Y606" s="59"/>
      <c r="Z606" s="59"/>
      <c r="AA606" s="59"/>
    </row>
    <row r="607" spans="1:27" ht="16">
      <c r="A607" s="59"/>
      <c r="B607" s="59"/>
      <c r="C607" s="59"/>
      <c r="D607" s="59"/>
      <c r="E607" s="59"/>
      <c r="F607" s="59"/>
      <c r="G607" s="59"/>
      <c r="H607" s="79"/>
      <c r="I607" s="59"/>
      <c r="J607" s="59"/>
      <c r="K607" s="59"/>
      <c r="L607" s="59"/>
      <c r="M607" s="59"/>
      <c r="N607" s="59"/>
      <c r="O607" s="59"/>
      <c r="P607" s="59"/>
      <c r="Q607" s="59"/>
      <c r="R607" s="59"/>
      <c r="S607" s="59"/>
      <c r="T607" s="59"/>
      <c r="U607" s="59"/>
      <c r="V607" s="59"/>
      <c r="W607" s="59"/>
      <c r="X607" s="59"/>
      <c r="Y607" s="59"/>
      <c r="Z607" s="59"/>
      <c r="AA607" s="59"/>
    </row>
    <row r="608" spans="1:27" ht="16">
      <c r="A608" s="59"/>
      <c r="B608" s="59"/>
      <c r="C608" s="59"/>
      <c r="D608" s="59"/>
      <c r="E608" s="59"/>
      <c r="F608" s="59"/>
      <c r="G608" s="59"/>
      <c r="H608" s="79"/>
      <c r="I608" s="59"/>
      <c r="J608" s="59"/>
      <c r="K608" s="59"/>
      <c r="L608" s="59"/>
      <c r="M608" s="59"/>
      <c r="N608" s="59"/>
      <c r="O608" s="59"/>
      <c r="P608" s="59"/>
      <c r="Q608" s="59"/>
      <c r="R608" s="59"/>
      <c r="S608" s="59"/>
      <c r="T608" s="59"/>
      <c r="U608" s="59"/>
      <c r="V608" s="59"/>
      <c r="W608" s="59"/>
      <c r="X608" s="59"/>
      <c r="Y608" s="59"/>
      <c r="Z608" s="59"/>
      <c r="AA608" s="59"/>
    </row>
    <row r="609" spans="1:27" ht="16">
      <c r="A609" s="59"/>
      <c r="B609" s="59"/>
      <c r="C609" s="59"/>
      <c r="D609" s="59"/>
      <c r="E609" s="59"/>
      <c r="F609" s="59"/>
      <c r="G609" s="59"/>
      <c r="H609" s="79"/>
      <c r="I609" s="59"/>
      <c r="J609" s="59"/>
      <c r="K609" s="59"/>
      <c r="L609" s="59"/>
      <c r="M609" s="59"/>
      <c r="N609" s="59"/>
      <c r="O609" s="59"/>
      <c r="P609" s="59"/>
      <c r="Q609" s="59"/>
      <c r="R609" s="59"/>
      <c r="S609" s="59"/>
      <c r="T609" s="59"/>
      <c r="U609" s="59"/>
      <c r="V609" s="59"/>
      <c r="W609" s="59"/>
      <c r="X609" s="59"/>
      <c r="Y609" s="59"/>
      <c r="Z609" s="59"/>
      <c r="AA609" s="59"/>
    </row>
    <row r="610" spans="1:27" ht="16">
      <c r="A610" s="59"/>
      <c r="B610" s="59"/>
      <c r="C610" s="59"/>
      <c r="D610" s="59"/>
      <c r="E610" s="59"/>
      <c r="F610" s="59"/>
      <c r="G610" s="59"/>
      <c r="H610" s="79"/>
      <c r="I610" s="59"/>
      <c r="J610" s="59"/>
      <c r="K610" s="59"/>
      <c r="L610" s="59"/>
      <c r="M610" s="59"/>
      <c r="N610" s="59"/>
      <c r="O610" s="59"/>
      <c r="P610" s="59"/>
      <c r="Q610" s="59"/>
      <c r="R610" s="59"/>
      <c r="S610" s="59"/>
      <c r="T610" s="59"/>
      <c r="U610" s="59"/>
      <c r="V610" s="59"/>
      <c r="W610" s="59"/>
      <c r="X610" s="59"/>
      <c r="Y610" s="59"/>
      <c r="Z610" s="59"/>
      <c r="AA610" s="59"/>
    </row>
    <row r="611" spans="1:27" ht="16">
      <c r="A611" s="59"/>
      <c r="B611" s="59"/>
      <c r="C611" s="59"/>
      <c r="D611" s="59"/>
      <c r="E611" s="59"/>
      <c r="F611" s="59"/>
      <c r="G611" s="59"/>
      <c r="H611" s="79"/>
      <c r="I611" s="59"/>
      <c r="J611" s="59"/>
      <c r="K611" s="59"/>
      <c r="L611" s="59"/>
      <c r="M611" s="59"/>
      <c r="N611" s="59"/>
      <c r="O611" s="59"/>
      <c r="P611" s="59"/>
      <c r="Q611" s="59"/>
      <c r="R611" s="59"/>
      <c r="S611" s="59"/>
      <c r="T611" s="59"/>
      <c r="U611" s="59"/>
      <c r="V611" s="59"/>
      <c r="W611" s="59"/>
      <c r="X611" s="59"/>
      <c r="Y611" s="59"/>
      <c r="Z611" s="59"/>
      <c r="AA611" s="59"/>
    </row>
    <row r="612" spans="1:27" ht="16">
      <c r="A612" s="59"/>
      <c r="B612" s="59"/>
      <c r="C612" s="59"/>
      <c r="D612" s="59"/>
      <c r="E612" s="59"/>
      <c r="F612" s="59"/>
      <c r="G612" s="59"/>
      <c r="H612" s="79"/>
      <c r="I612" s="59"/>
      <c r="J612" s="59"/>
      <c r="K612" s="59"/>
      <c r="L612" s="59"/>
      <c r="M612" s="59"/>
      <c r="N612" s="59"/>
      <c r="O612" s="59"/>
      <c r="P612" s="59"/>
      <c r="Q612" s="59"/>
      <c r="R612" s="59"/>
      <c r="S612" s="59"/>
      <c r="T612" s="59"/>
      <c r="U612" s="59"/>
      <c r="V612" s="59"/>
      <c r="W612" s="59"/>
      <c r="X612" s="59"/>
      <c r="Y612" s="59"/>
      <c r="Z612" s="59"/>
      <c r="AA612" s="59"/>
    </row>
    <row r="613" spans="1:27" ht="16">
      <c r="A613" s="59"/>
      <c r="B613" s="59"/>
      <c r="C613" s="59"/>
      <c r="D613" s="59"/>
      <c r="E613" s="59"/>
      <c r="F613" s="59"/>
      <c r="G613" s="59"/>
      <c r="H613" s="79"/>
      <c r="I613" s="59"/>
      <c r="J613" s="59"/>
      <c r="K613" s="59"/>
      <c r="L613" s="59"/>
      <c r="M613" s="59"/>
      <c r="N613" s="59"/>
      <c r="O613" s="59"/>
      <c r="P613" s="59"/>
      <c r="Q613" s="59"/>
      <c r="R613" s="59"/>
      <c r="S613" s="59"/>
      <c r="T613" s="59"/>
      <c r="U613" s="59"/>
      <c r="V613" s="59"/>
      <c r="W613" s="59"/>
      <c r="X613" s="59"/>
      <c r="Y613" s="59"/>
      <c r="Z613" s="59"/>
      <c r="AA613" s="59"/>
    </row>
    <row r="614" spans="1:27" ht="16">
      <c r="A614" s="59"/>
      <c r="B614" s="59"/>
      <c r="C614" s="59"/>
      <c r="D614" s="59"/>
      <c r="E614" s="59"/>
      <c r="F614" s="59"/>
      <c r="G614" s="59"/>
      <c r="H614" s="79"/>
      <c r="I614" s="59"/>
      <c r="J614" s="59"/>
      <c r="K614" s="59"/>
      <c r="L614" s="59"/>
      <c r="M614" s="59"/>
      <c r="N614" s="59"/>
      <c r="O614" s="59"/>
      <c r="P614" s="59"/>
      <c r="Q614" s="59"/>
      <c r="R614" s="59"/>
      <c r="S614" s="59"/>
      <c r="T614" s="59"/>
      <c r="U614" s="59"/>
      <c r="V614" s="59"/>
      <c r="W614" s="59"/>
      <c r="X614" s="59"/>
      <c r="Y614" s="59"/>
      <c r="Z614" s="59"/>
      <c r="AA614" s="59"/>
    </row>
    <row r="615" spans="1:27" ht="16">
      <c r="A615" s="59"/>
      <c r="B615" s="59"/>
      <c r="C615" s="59"/>
      <c r="D615" s="59"/>
      <c r="E615" s="59"/>
      <c r="F615" s="59"/>
      <c r="G615" s="59"/>
      <c r="H615" s="79"/>
      <c r="I615" s="59"/>
      <c r="J615" s="59"/>
      <c r="K615" s="59"/>
      <c r="L615" s="59"/>
      <c r="M615" s="59"/>
      <c r="N615" s="59"/>
      <c r="O615" s="59"/>
      <c r="P615" s="59"/>
      <c r="Q615" s="59"/>
      <c r="R615" s="59"/>
      <c r="S615" s="59"/>
      <c r="T615" s="59"/>
      <c r="U615" s="59"/>
      <c r="V615" s="59"/>
      <c r="W615" s="59"/>
      <c r="X615" s="59"/>
      <c r="Y615" s="59"/>
      <c r="Z615" s="59"/>
      <c r="AA615" s="59"/>
    </row>
    <row r="616" spans="1:27" ht="16">
      <c r="A616" s="59"/>
      <c r="B616" s="59"/>
      <c r="C616" s="59"/>
      <c r="D616" s="59"/>
      <c r="E616" s="59"/>
      <c r="F616" s="59"/>
      <c r="G616" s="59"/>
      <c r="H616" s="79"/>
      <c r="I616" s="59"/>
      <c r="J616" s="59"/>
      <c r="K616" s="59"/>
      <c r="L616" s="59"/>
      <c r="M616" s="59"/>
      <c r="N616" s="59"/>
      <c r="O616" s="59"/>
      <c r="P616" s="59"/>
      <c r="Q616" s="59"/>
      <c r="R616" s="59"/>
      <c r="S616" s="59"/>
      <c r="T616" s="59"/>
      <c r="U616" s="59"/>
      <c r="V616" s="59"/>
      <c r="W616" s="59"/>
      <c r="X616" s="59"/>
      <c r="Y616" s="59"/>
      <c r="Z616" s="59"/>
      <c r="AA616" s="59"/>
    </row>
    <row r="617" spans="1:27" ht="16">
      <c r="A617" s="59"/>
      <c r="B617" s="59"/>
      <c r="C617" s="59"/>
      <c r="D617" s="59"/>
      <c r="E617" s="59"/>
      <c r="F617" s="59"/>
      <c r="G617" s="59"/>
      <c r="H617" s="79"/>
      <c r="I617" s="59"/>
      <c r="J617" s="59"/>
      <c r="K617" s="59"/>
      <c r="L617" s="59"/>
      <c r="M617" s="59"/>
      <c r="N617" s="59"/>
      <c r="O617" s="59"/>
      <c r="P617" s="59"/>
      <c r="Q617" s="59"/>
      <c r="R617" s="59"/>
      <c r="S617" s="59"/>
      <c r="T617" s="59"/>
      <c r="U617" s="59"/>
      <c r="V617" s="59"/>
      <c r="W617" s="59"/>
      <c r="X617" s="59"/>
      <c r="Y617" s="59"/>
      <c r="Z617" s="59"/>
      <c r="AA617" s="59"/>
    </row>
    <row r="618" spans="1:27" ht="16">
      <c r="A618" s="59"/>
      <c r="B618" s="59"/>
      <c r="C618" s="59"/>
      <c r="D618" s="59"/>
      <c r="E618" s="59"/>
      <c r="F618" s="59"/>
      <c r="G618" s="59"/>
      <c r="H618" s="79"/>
      <c r="I618" s="59"/>
      <c r="J618" s="59"/>
      <c r="K618" s="59"/>
      <c r="L618" s="59"/>
      <c r="M618" s="59"/>
      <c r="N618" s="59"/>
      <c r="O618" s="59"/>
      <c r="P618" s="59"/>
      <c r="Q618" s="59"/>
      <c r="R618" s="59"/>
      <c r="S618" s="59"/>
      <c r="T618" s="59"/>
      <c r="U618" s="59"/>
      <c r="V618" s="59"/>
      <c r="W618" s="59"/>
      <c r="X618" s="59"/>
      <c r="Y618" s="59"/>
      <c r="Z618" s="59"/>
      <c r="AA618" s="59"/>
    </row>
    <row r="619" spans="1:27" ht="16">
      <c r="A619" s="59"/>
      <c r="B619" s="59"/>
      <c r="C619" s="59"/>
      <c r="D619" s="59"/>
      <c r="E619" s="59"/>
      <c r="F619" s="59"/>
      <c r="G619" s="59"/>
      <c r="H619" s="79"/>
      <c r="I619" s="59"/>
      <c r="J619" s="59"/>
      <c r="K619" s="59"/>
      <c r="L619" s="59"/>
      <c r="M619" s="59"/>
      <c r="N619" s="59"/>
      <c r="O619" s="59"/>
      <c r="P619" s="59"/>
      <c r="Q619" s="59"/>
      <c r="R619" s="59"/>
      <c r="S619" s="59"/>
      <c r="T619" s="59"/>
      <c r="U619" s="59"/>
      <c r="V619" s="59"/>
      <c r="W619" s="59"/>
      <c r="X619" s="59"/>
      <c r="Y619" s="59"/>
      <c r="Z619" s="59"/>
      <c r="AA619" s="59"/>
    </row>
    <row r="620" spans="1:27" ht="16">
      <c r="A620" s="59"/>
      <c r="B620" s="59"/>
      <c r="C620" s="59"/>
      <c r="D620" s="59"/>
      <c r="E620" s="59"/>
      <c r="F620" s="59"/>
      <c r="G620" s="59"/>
      <c r="H620" s="79"/>
      <c r="I620" s="59"/>
      <c r="J620" s="59"/>
      <c r="K620" s="59"/>
      <c r="L620" s="59"/>
      <c r="M620" s="59"/>
      <c r="N620" s="59"/>
      <c r="O620" s="59"/>
      <c r="P620" s="59"/>
      <c r="Q620" s="59"/>
      <c r="R620" s="59"/>
      <c r="S620" s="59"/>
      <c r="T620" s="59"/>
      <c r="U620" s="59"/>
      <c r="V620" s="59"/>
      <c r="W620" s="59"/>
      <c r="X620" s="59"/>
      <c r="Y620" s="59"/>
      <c r="Z620" s="59"/>
      <c r="AA620" s="59"/>
    </row>
    <row r="621" spans="1:27" ht="16">
      <c r="A621" s="59"/>
      <c r="B621" s="59"/>
      <c r="C621" s="59"/>
      <c r="D621" s="59"/>
      <c r="E621" s="59"/>
      <c r="F621" s="59"/>
      <c r="G621" s="59"/>
      <c r="H621" s="79"/>
      <c r="I621" s="59"/>
      <c r="J621" s="59"/>
      <c r="K621" s="59"/>
      <c r="L621" s="59"/>
      <c r="M621" s="59"/>
      <c r="N621" s="59"/>
      <c r="O621" s="59"/>
      <c r="P621" s="59"/>
      <c r="Q621" s="59"/>
      <c r="R621" s="59"/>
      <c r="S621" s="59"/>
      <c r="T621" s="59"/>
      <c r="U621" s="59"/>
      <c r="V621" s="59"/>
      <c r="W621" s="59"/>
      <c r="X621" s="59"/>
      <c r="Y621" s="59"/>
      <c r="Z621" s="59"/>
      <c r="AA621" s="59"/>
    </row>
    <row r="622" spans="1:27" ht="16">
      <c r="A622" s="59"/>
      <c r="B622" s="59"/>
      <c r="C622" s="59"/>
      <c r="D622" s="59"/>
      <c r="E622" s="59"/>
      <c r="F622" s="59"/>
      <c r="G622" s="59"/>
      <c r="H622" s="79"/>
      <c r="I622" s="59"/>
      <c r="J622" s="59"/>
      <c r="K622" s="59"/>
      <c r="L622" s="59"/>
      <c r="M622" s="59"/>
      <c r="N622" s="59"/>
      <c r="O622" s="59"/>
      <c r="P622" s="59"/>
      <c r="Q622" s="59"/>
      <c r="R622" s="59"/>
      <c r="S622" s="59"/>
      <c r="T622" s="59"/>
      <c r="U622" s="59"/>
      <c r="V622" s="59"/>
      <c r="W622" s="59"/>
      <c r="X622" s="59"/>
      <c r="Y622" s="59"/>
      <c r="Z622" s="59"/>
      <c r="AA622" s="59"/>
    </row>
    <row r="623" spans="1:27" ht="16">
      <c r="A623" s="59"/>
      <c r="B623" s="59"/>
      <c r="C623" s="59"/>
      <c r="D623" s="59"/>
      <c r="E623" s="59"/>
      <c r="F623" s="59"/>
      <c r="G623" s="59"/>
      <c r="H623" s="79"/>
      <c r="I623" s="59"/>
      <c r="J623" s="59"/>
      <c r="K623" s="59"/>
      <c r="L623" s="59"/>
      <c r="M623" s="59"/>
      <c r="N623" s="59"/>
      <c r="O623" s="59"/>
      <c r="P623" s="59"/>
      <c r="Q623" s="59"/>
      <c r="R623" s="59"/>
      <c r="S623" s="59"/>
      <c r="T623" s="59"/>
      <c r="U623" s="59"/>
      <c r="V623" s="59"/>
      <c r="W623" s="59"/>
      <c r="X623" s="59"/>
      <c r="Y623" s="59"/>
      <c r="Z623" s="59"/>
      <c r="AA623" s="59"/>
    </row>
    <row r="624" spans="1:27" ht="16">
      <c r="A624" s="59"/>
      <c r="B624" s="59"/>
      <c r="C624" s="59"/>
      <c r="D624" s="59"/>
      <c r="E624" s="59"/>
      <c r="F624" s="59"/>
      <c r="G624" s="59"/>
      <c r="H624" s="79"/>
      <c r="I624" s="59"/>
      <c r="J624" s="59"/>
      <c r="K624" s="59"/>
      <c r="L624" s="59"/>
      <c r="M624" s="59"/>
      <c r="N624" s="59"/>
      <c r="O624" s="59"/>
      <c r="P624" s="59"/>
      <c r="Q624" s="59"/>
      <c r="R624" s="59"/>
      <c r="S624" s="59"/>
      <c r="T624" s="59"/>
      <c r="U624" s="59"/>
      <c r="V624" s="59"/>
      <c r="W624" s="59"/>
      <c r="X624" s="59"/>
      <c r="Y624" s="59"/>
      <c r="Z624" s="59"/>
      <c r="AA624" s="59"/>
    </row>
    <row r="625" spans="1:27" ht="16">
      <c r="A625" s="59"/>
      <c r="B625" s="59"/>
      <c r="C625" s="59"/>
      <c r="D625" s="59"/>
      <c r="E625" s="59"/>
      <c r="F625" s="59"/>
      <c r="G625" s="59"/>
      <c r="H625" s="79"/>
      <c r="I625" s="59"/>
      <c r="J625" s="59"/>
      <c r="K625" s="59"/>
      <c r="L625" s="59"/>
      <c r="M625" s="59"/>
      <c r="N625" s="59"/>
      <c r="O625" s="59"/>
      <c r="P625" s="59"/>
      <c r="Q625" s="59"/>
      <c r="R625" s="59"/>
      <c r="S625" s="59"/>
      <c r="T625" s="59"/>
      <c r="U625" s="59"/>
      <c r="V625" s="59"/>
      <c r="W625" s="59"/>
      <c r="X625" s="59"/>
      <c r="Y625" s="59"/>
      <c r="Z625" s="59"/>
      <c r="AA625" s="59"/>
    </row>
    <row r="626" spans="1:27" ht="16">
      <c r="A626" s="59"/>
      <c r="B626" s="59"/>
      <c r="C626" s="59"/>
      <c r="D626" s="59"/>
      <c r="E626" s="59"/>
      <c r="F626" s="59"/>
      <c r="G626" s="59"/>
      <c r="H626" s="79"/>
      <c r="I626" s="59"/>
      <c r="J626" s="59"/>
      <c r="K626" s="59"/>
      <c r="L626" s="59"/>
      <c r="M626" s="59"/>
      <c r="N626" s="59"/>
      <c r="O626" s="59"/>
      <c r="P626" s="59"/>
      <c r="Q626" s="59"/>
      <c r="R626" s="59"/>
      <c r="S626" s="59"/>
      <c r="T626" s="59"/>
      <c r="U626" s="59"/>
      <c r="V626" s="59"/>
      <c r="W626" s="59"/>
      <c r="X626" s="59"/>
      <c r="Y626" s="59"/>
      <c r="Z626" s="59"/>
      <c r="AA626" s="59"/>
    </row>
    <row r="627" spans="1:27" ht="16">
      <c r="A627" s="59"/>
      <c r="B627" s="59"/>
      <c r="C627" s="59"/>
      <c r="D627" s="59"/>
      <c r="E627" s="59"/>
      <c r="F627" s="59"/>
      <c r="G627" s="59"/>
      <c r="H627" s="79"/>
      <c r="I627" s="59"/>
      <c r="J627" s="59"/>
      <c r="K627" s="59"/>
      <c r="L627" s="59"/>
      <c r="M627" s="59"/>
      <c r="N627" s="59"/>
      <c r="O627" s="59"/>
      <c r="P627" s="59"/>
      <c r="Q627" s="59"/>
      <c r="R627" s="59"/>
      <c r="S627" s="59"/>
      <c r="T627" s="59"/>
      <c r="U627" s="59"/>
      <c r="V627" s="59"/>
      <c r="W627" s="59"/>
      <c r="X627" s="59"/>
      <c r="Y627" s="59"/>
      <c r="Z627" s="59"/>
      <c r="AA627" s="59"/>
    </row>
    <row r="628" spans="1:27" ht="16">
      <c r="A628" s="59"/>
      <c r="B628" s="59"/>
      <c r="C628" s="59"/>
      <c r="D628" s="59"/>
      <c r="E628" s="59"/>
      <c r="F628" s="59"/>
      <c r="G628" s="59"/>
      <c r="H628" s="79"/>
      <c r="I628" s="59"/>
      <c r="J628" s="59"/>
      <c r="K628" s="59"/>
      <c r="L628" s="59"/>
      <c r="M628" s="59"/>
      <c r="N628" s="59"/>
      <c r="O628" s="59"/>
      <c r="P628" s="59"/>
      <c r="Q628" s="59"/>
      <c r="R628" s="59"/>
      <c r="S628" s="59"/>
      <c r="T628" s="59"/>
      <c r="U628" s="59"/>
      <c r="V628" s="59"/>
      <c r="W628" s="59"/>
      <c r="X628" s="59"/>
      <c r="Y628" s="59"/>
      <c r="Z628" s="59"/>
      <c r="AA628" s="59"/>
    </row>
    <row r="629" spans="1:27" ht="16">
      <c r="A629" s="59"/>
      <c r="B629" s="59"/>
      <c r="C629" s="59"/>
      <c r="D629" s="59"/>
      <c r="E629" s="59"/>
      <c r="F629" s="59"/>
      <c r="G629" s="59"/>
      <c r="H629" s="79"/>
      <c r="I629" s="59"/>
      <c r="J629" s="59"/>
      <c r="K629" s="59"/>
      <c r="L629" s="59"/>
      <c r="M629" s="59"/>
      <c r="N629" s="59"/>
      <c r="O629" s="59"/>
      <c r="P629" s="59"/>
      <c r="Q629" s="59"/>
      <c r="R629" s="59"/>
      <c r="S629" s="59"/>
      <c r="T629" s="59"/>
      <c r="U629" s="59"/>
      <c r="V629" s="59"/>
      <c r="W629" s="59"/>
      <c r="X629" s="59"/>
      <c r="Y629" s="59"/>
      <c r="Z629" s="59"/>
      <c r="AA629" s="59"/>
    </row>
    <row r="630" spans="1:27" ht="16">
      <c r="A630" s="59"/>
      <c r="B630" s="59"/>
      <c r="C630" s="59"/>
      <c r="D630" s="59"/>
      <c r="E630" s="59"/>
      <c r="F630" s="59"/>
      <c r="G630" s="59"/>
      <c r="H630" s="79"/>
      <c r="I630" s="59"/>
      <c r="J630" s="59"/>
      <c r="K630" s="59"/>
      <c r="L630" s="59"/>
      <c r="M630" s="59"/>
      <c r="N630" s="59"/>
      <c r="O630" s="59"/>
      <c r="P630" s="59"/>
      <c r="Q630" s="59"/>
      <c r="R630" s="59"/>
      <c r="S630" s="59"/>
      <c r="T630" s="59"/>
      <c r="U630" s="59"/>
      <c r="V630" s="59"/>
      <c r="W630" s="59"/>
      <c r="X630" s="59"/>
      <c r="Y630" s="59"/>
      <c r="Z630" s="59"/>
      <c r="AA630" s="59"/>
    </row>
    <row r="631" spans="1:27" ht="16">
      <c r="A631" s="59"/>
      <c r="B631" s="59"/>
      <c r="C631" s="59"/>
      <c r="D631" s="59"/>
      <c r="E631" s="59"/>
      <c r="F631" s="59"/>
      <c r="G631" s="59"/>
      <c r="H631" s="79"/>
      <c r="I631" s="59"/>
      <c r="J631" s="59"/>
      <c r="K631" s="59"/>
      <c r="L631" s="59"/>
      <c r="M631" s="59"/>
      <c r="N631" s="59"/>
      <c r="O631" s="59"/>
      <c r="P631" s="59"/>
      <c r="Q631" s="59"/>
      <c r="R631" s="59"/>
      <c r="S631" s="59"/>
      <c r="T631" s="59"/>
      <c r="U631" s="59"/>
      <c r="V631" s="59"/>
      <c r="W631" s="59"/>
      <c r="X631" s="59"/>
      <c r="Y631" s="59"/>
      <c r="Z631" s="59"/>
      <c r="AA631" s="59"/>
    </row>
    <row r="632" spans="1:27" ht="16">
      <c r="A632" s="59"/>
      <c r="B632" s="59"/>
      <c r="C632" s="59"/>
      <c r="D632" s="59"/>
      <c r="E632" s="59"/>
      <c r="F632" s="59"/>
      <c r="G632" s="59"/>
      <c r="H632" s="79"/>
      <c r="I632" s="59"/>
      <c r="J632" s="59"/>
      <c r="K632" s="59"/>
      <c r="L632" s="59"/>
      <c r="M632" s="59"/>
      <c r="N632" s="59"/>
      <c r="O632" s="59"/>
      <c r="P632" s="59"/>
      <c r="Q632" s="59"/>
      <c r="R632" s="59"/>
      <c r="S632" s="59"/>
      <c r="T632" s="59"/>
      <c r="U632" s="59"/>
      <c r="V632" s="59"/>
      <c r="W632" s="59"/>
      <c r="X632" s="59"/>
      <c r="Y632" s="59"/>
      <c r="Z632" s="59"/>
      <c r="AA632" s="59"/>
    </row>
    <row r="633" spans="1:27" ht="16">
      <c r="A633" s="59"/>
      <c r="B633" s="59"/>
      <c r="C633" s="59"/>
      <c r="D633" s="59"/>
      <c r="E633" s="59"/>
      <c r="F633" s="59"/>
      <c r="G633" s="59"/>
      <c r="H633" s="79"/>
      <c r="I633" s="59"/>
      <c r="J633" s="59"/>
      <c r="K633" s="59"/>
      <c r="L633" s="59"/>
      <c r="M633" s="59"/>
      <c r="N633" s="59"/>
      <c r="O633" s="59"/>
      <c r="P633" s="59"/>
      <c r="Q633" s="59"/>
      <c r="R633" s="59"/>
      <c r="S633" s="59"/>
      <c r="T633" s="59"/>
      <c r="U633" s="59"/>
      <c r="V633" s="59"/>
      <c r="W633" s="59"/>
      <c r="X633" s="59"/>
      <c r="Y633" s="59"/>
      <c r="Z633" s="59"/>
      <c r="AA633" s="59"/>
    </row>
    <row r="634" spans="1:27" ht="16">
      <c r="A634" s="59"/>
      <c r="B634" s="59"/>
      <c r="C634" s="59"/>
      <c r="D634" s="59"/>
      <c r="E634" s="59"/>
      <c r="F634" s="59"/>
      <c r="G634" s="59"/>
      <c r="H634" s="79"/>
      <c r="I634" s="59"/>
      <c r="J634" s="59"/>
      <c r="K634" s="59"/>
      <c r="L634" s="59"/>
      <c r="M634" s="59"/>
      <c r="N634" s="59"/>
      <c r="O634" s="59"/>
      <c r="P634" s="59"/>
      <c r="Q634" s="59"/>
      <c r="R634" s="59"/>
      <c r="S634" s="59"/>
      <c r="T634" s="59"/>
      <c r="U634" s="59"/>
      <c r="V634" s="59"/>
      <c r="W634" s="59"/>
      <c r="X634" s="59"/>
      <c r="Y634" s="59"/>
      <c r="Z634" s="59"/>
      <c r="AA634" s="59"/>
    </row>
    <row r="635" spans="1:27" ht="16">
      <c r="A635" s="59"/>
      <c r="B635" s="59"/>
      <c r="C635" s="59"/>
      <c r="D635" s="59"/>
      <c r="E635" s="59"/>
      <c r="F635" s="59"/>
      <c r="G635" s="59"/>
      <c r="H635" s="79"/>
      <c r="I635" s="59"/>
      <c r="J635" s="59"/>
      <c r="K635" s="59"/>
      <c r="L635" s="59"/>
      <c r="M635" s="59"/>
      <c r="N635" s="59"/>
      <c r="O635" s="59"/>
      <c r="P635" s="59"/>
      <c r="Q635" s="59"/>
      <c r="R635" s="59"/>
      <c r="S635" s="59"/>
      <c r="T635" s="59"/>
      <c r="U635" s="59"/>
      <c r="V635" s="59"/>
      <c r="W635" s="59"/>
      <c r="X635" s="59"/>
      <c r="Y635" s="59"/>
      <c r="Z635" s="59"/>
      <c r="AA635" s="59"/>
    </row>
    <row r="636" spans="1:27" ht="16">
      <c r="A636" s="59"/>
      <c r="B636" s="59"/>
      <c r="C636" s="59"/>
      <c r="D636" s="59"/>
      <c r="E636" s="59"/>
      <c r="F636" s="59"/>
      <c r="G636" s="59"/>
      <c r="H636" s="79"/>
      <c r="I636" s="59"/>
      <c r="J636" s="59"/>
      <c r="K636" s="59"/>
      <c r="L636" s="59"/>
      <c r="M636" s="59"/>
      <c r="N636" s="59"/>
      <c r="O636" s="59"/>
      <c r="P636" s="59"/>
      <c r="Q636" s="59"/>
      <c r="R636" s="59"/>
      <c r="S636" s="59"/>
      <c r="T636" s="59"/>
      <c r="U636" s="59"/>
      <c r="V636" s="59"/>
      <c r="W636" s="59"/>
      <c r="X636" s="59"/>
      <c r="Y636" s="59"/>
      <c r="Z636" s="59"/>
      <c r="AA636" s="59"/>
    </row>
    <row r="637" spans="1:27" ht="16">
      <c r="A637" s="59"/>
      <c r="B637" s="59"/>
      <c r="C637" s="59"/>
      <c r="D637" s="59"/>
      <c r="E637" s="59"/>
      <c r="F637" s="59"/>
      <c r="G637" s="59"/>
      <c r="H637" s="79"/>
      <c r="I637" s="59"/>
      <c r="J637" s="59"/>
      <c r="K637" s="59"/>
      <c r="L637" s="59"/>
      <c r="M637" s="59"/>
      <c r="N637" s="59"/>
      <c r="O637" s="59"/>
      <c r="P637" s="59"/>
      <c r="Q637" s="59"/>
      <c r="R637" s="59"/>
      <c r="S637" s="59"/>
      <c r="T637" s="59"/>
      <c r="U637" s="59"/>
      <c r="V637" s="59"/>
      <c r="W637" s="59"/>
      <c r="X637" s="59"/>
      <c r="Y637" s="59"/>
      <c r="Z637" s="59"/>
      <c r="AA637" s="59"/>
    </row>
    <row r="638" spans="1:27" ht="16">
      <c r="A638" s="59"/>
      <c r="B638" s="59"/>
      <c r="C638" s="59"/>
      <c r="D638" s="59"/>
      <c r="E638" s="59"/>
      <c r="F638" s="59"/>
      <c r="G638" s="59"/>
      <c r="H638" s="79"/>
      <c r="I638" s="59"/>
      <c r="J638" s="59"/>
      <c r="K638" s="59"/>
      <c r="L638" s="59"/>
      <c r="M638" s="59"/>
      <c r="N638" s="59"/>
      <c r="O638" s="59"/>
      <c r="P638" s="59"/>
      <c r="Q638" s="59"/>
      <c r="R638" s="59"/>
      <c r="S638" s="59"/>
      <c r="T638" s="59"/>
      <c r="U638" s="59"/>
      <c r="V638" s="59"/>
      <c r="W638" s="59"/>
      <c r="X638" s="59"/>
      <c r="Y638" s="59"/>
      <c r="Z638" s="59"/>
      <c r="AA638" s="59"/>
    </row>
    <row r="639" spans="1:27" ht="16">
      <c r="A639" s="59"/>
      <c r="B639" s="59"/>
      <c r="C639" s="59"/>
      <c r="D639" s="59"/>
      <c r="E639" s="59"/>
      <c r="F639" s="59"/>
      <c r="G639" s="59"/>
      <c r="H639" s="79"/>
      <c r="I639" s="59"/>
      <c r="J639" s="59"/>
      <c r="K639" s="59"/>
      <c r="L639" s="59"/>
      <c r="M639" s="59"/>
      <c r="N639" s="59"/>
      <c r="O639" s="59"/>
      <c r="P639" s="59"/>
      <c r="Q639" s="59"/>
      <c r="R639" s="59"/>
      <c r="S639" s="59"/>
      <c r="T639" s="59"/>
      <c r="U639" s="59"/>
      <c r="V639" s="59"/>
      <c r="W639" s="59"/>
      <c r="X639" s="59"/>
      <c r="Y639" s="59"/>
      <c r="Z639" s="59"/>
      <c r="AA639" s="59"/>
    </row>
    <row r="640" spans="1:27" ht="16">
      <c r="A640" s="59"/>
      <c r="B640" s="59"/>
      <c r="C640" s="59"/>
      <c r="D640" s="59"/>
      <c r="E640" s="59"/>
      <c r="F640" s="59"/>
      <c r="G640" s="59"/>
      <c r="H640" s="79"/>
      <c r="I640" s="59"/>
      <c r="J640" s="59"/>
      <c r="K640" s="59"/>
      <c r="L640" s="59"/>
      <c r="M640" s="59"/>
      <c r="N640" s="59"/>
      <c r="O640" s="59"/>
      <c r="P640" s="59"/>
      <c r="Q640" s="59"/>
      <c r="R640" s="59"/>
      <c r="S640" s="59"/>
      <c r="T640" s="59"/>
      <c r="U640" s="59"/>
      <c r="V640" s="59"/>
      <c r="W640" s="59"/>
      <c r="X640" s="59"/>
      <c r="Y640" s="59"/>
      <c r="Z640" s="59"/>
      <c r="AA640" s="59"/>
    </row>
    <row r="641" spans="1:27" ht="16">
      <c r="A641" s="59"/>
      <c r="B641" s="59"/>
      <c r="C641" s="59"/>
      <c r="D641" s="59"/>
      <c r="E641" s="59"/>
      <c r="F641" s="59"/>
      <c r="G641" s="59"/>
      <c r="H641" s="79"/>
      <c r="I641" s="59"/>
      <c r="J641" s="59"/>
      <c r="K641" s="59"/>
      <c r="L641" s="59"/>
      <c r="M641" s="59"/>
      <c r="N641" s="59"/>
      <c r="O641" s="59"/>
      <c r="P641" s="59"/>
      <c r="Q641" s="59"/>
      <c r="R641" s="59"/>
      <c r="S641" s="59"/>
      <c r="T641" s="59"/>
      <c r="U641" s="59"/>
      <c r="V641" s="59"/>
      <c r="W641" s="59"/>
      <c r="X641" s="59"/>
      <c r="Y641" s="59"/>
      <c r="Z641" s="59"/>
      <c r="AA641" s="59"/>
    </row>
    <row r="642" spans="1:27" ht="16">
      <c r="A642" s="59"/>
      <c r="B642" s="59"/>
      <c r="C642" s="59"/>
      <c r="D642" s="59"/>
      <c r="E642" s="59"/>
      <c r="F642" s="59"/>
      <c r="G642" s="59"/>
      <c r="H642" s="79"/>
      <c r="I642" s="59"/>
      <c r="J642" s="59"/>
      <c r="K642" s="59"/>
      <c r="L642" s="59"/>
      <c r="M642" s="59"/>
      <c r="N642" s="59"/>
      <c r="O642" s="59"/>
      <c r="P642" s="59"/>
      <c r="Q642" s="59"/>
      <c r="R642" s="59"/>
      <c r="S642" s="59"/>
      <c r="T642" s="59"/>
      <c r="U642" s="59"/>
      <c r="V642" s="59"/>
      <c r="W642" s="59"/>
      <c r="X642" s="59"/>
      <c r="Y642" s="59"/>
      <c r="Z642" s="59"/>
      <c r="AA642" s="59"/>
    </row>
    <row r="643" spans="1:27" ht="16">
      <c r="A643" s="59"/>
      <c r="B643" s="59"/>
      <c r="C643" s="59"/>
      <c r="D643" s="59"/>
      <c r="E643" s="59"/>
      <c r="F643" s="59"/>
      <c r="G643" s="59"/>
      <c r="H643" s="79"/>
      <c r="I643" s="59"/>
      <c r="J643" s="59"/>
      <c r="K643" s="59"/>
      <c r="L643" s="59"/>
      <c r="M643" s="59"/>
      <c r="N643" s="59"/>
      <c r="O643" s="59"/>
      <c r="P643" s="59"/>
      <c r="Q643" s="59"/>
      <c r="R643" s="59"/>
      <c r="S643" s="59"/>
      <c r="T643" s="59"/>
      <c r="U643" s="59"/>
      <c r="V643" s="59"/>
      <c r="W643" s="59"/>
      <c r="X643" s="59"/>
      <c r="Y643" s="59"/>
      <c r="Z643" s="59"/>
      <c r="AA643" s="59"/>
    </row>
    <row r="644" spans="1:27" ht="16">
      <c r="A644" s="59"/>
      <c r="B644" s="59"/>
      <c r="C644" s="59"/>
      <c r="D644" s="59"/>
      <c r="E644" s="59"/>
      <c r="F644" s="59"/>
      <c r="G644" s="59"/>
      <c r="H644" s="79"/>
      <c r="I644" s="59"/>
      <c r="J644" s="59"/>
      <c r="K644" s="59"/>
      <c r="L644" s="59"/>
      <c r="M644" s="59"/>
      <c r="N644" s="59"/>
      <c r="O644" s="59"/>
      <c r="P644" s="59"/>
      <c r="Q644" s="59"/>
      <c r="R644" s="59"/>
      <c r="S644" s="59"/>
      <c r="T644" s="59"/>
      <c r="U644" s="59"/>
      <c r="V644" s="59"/>
      <c r="W644" s="59"/>
      <c r="X644" s="59"/>
      <c r="Y644" s="59"/>
      <c r="Z644" s="59"/>
      <c r="AA644" s="59"/>
    </row>
    <row r="645" spans="1:27" ht="16">
      <c r="A645" s="59"/>
      <c r="B645" s="59"/>
      <c r="C645" s="59"/>
      <c r="D645" s="59"/>
      <c r="E645" s="59"/>
      <c r="F645" s="59"/>
      <c r="G645" s="59"/>
      <c r="H645" s="79"/>
      <c r="I645" s="59"/>
      <c r="J645" s="59"/>
      <c r="K645" s="59"/>
      <c r="L645" s="59"/>
      <c r="M645" s="59"/>
      <c r="N645" s="59"/>
      <c r="O645" s="59"/>
      <c r="P645" s="59"/>
      <c r="Q645" s="59"/>
      <c r="R645" s="59"/>
      <c r="S645" s="59"/>
      <c r="T645" s="59"/>
      <c r="U645" s="59"/>
      <c r="V645" s="59"/>
      <c r="W645" s="59"/>
      <c r="X645" s="59"/>
      <c r="Y645" s="59"/>
      <c r="Z645" s="59"/>
      <c r="AA645" s="59"/>
    </row>
    <row r="646" spans="1:27" ht="16">
      <c r="A646" s="59"/>
      <c r="B646" s="59"/>
      <c r="C646" s="59"/>
      <c r="D646" s="59"/>
      <c r="E646" s="59"/>
      <c r="F646" s="59"/>
      <c r="G646" s="59"/>
      <c r="H646" s="79"/>
      <c r="I646" s="59"/>
      <c r="J646" s="59"/>
      <c r="K646" s="59"/>
      <c r="L646" s="59"/>
      <c r="M646" s="59"/>
      <c r="N646" s="59"/>
      <c r="O646" s="59"/>
      <c r="P646" s="59"/>
      <c r="Q646" s="59"/>
      <c r="R646" s="59"/>
      <c r="S646" s="59"/>
      <c r="T646" s="59"/>
      <c r="U646" s="59"/>
      <c r="V646" s="59"/>
      <c r="W646" s="59"/>
      <c r="X646" s="59"/>
      <c r="Y646" s="59"/>
      <c r="Z646" s="59"/>
      <c r="AA646" s="59"/>
    </row>
    <row r="647" spans="1:27" ht="16">
      <c r="A647" s="59"/>
      <c r="B647" s="59"/>
      <c r="C647" s="59"/>
      <c r="D647" s="59"/>
      <c r="E647" s="59"/>
      <c r="F647" s="59"/>
      <c r="G647" s="59"/>
      <c r="H647" s="79"/>
      <c r="I647" s="59"/>
      <c r="J647" s="59"/>
      <c r="K647" s="59"/>
      <c r="L647" s="59"/>
      <c r="M647" s="59"/>
      <c r="N647" s="59"/>
      <c r="O647" s="59"/>
      <c r="P647" s="59"/>
      <c r="Q647" s="59"/>
      <c r="R647" s="59"/>
      <c r="S647" s="59"/>
      <c r="T647" s="59"/>
      <c r="U647" s="59"/>
      <c r="V647" s="59"/>
      <c r="W647" s="59"/>
      <c r="X647" s="59"/>
      <c r="Y647" s="59"/>
      <c r="Z647" s="59"/>
      <c r="AA647" s="59"/>
    </row>
    <row r="648" spans="1:27" ht="16">
      <c r="A648" s="59"/>
      <c r="B648" s="59"/>
      <c r="C648" s="59"/>
      <c r="D648" s="59"/>
      <c r="E648" s="59"/>
      <c r="F648" s="59"/>
      <c r="G648" s="59"/>
      <c r="H648" s="79"/>
      <c r="I648" s="59"/>
      <c r="J648" s="59"/>
      <c r="K648" s="59"/>
      <c r="L648" s="59"/>
      <c r="M648" s="59"/>
      <c r="N648" s="59"/>
      <c r="O648" s="59"/>
      <c r="P648" s="59"/>
      <c r="Q648" s="59"/>
      <c r="R648" s="59"/>
      <c r="S648" s="59"/>
      <c r="T648" s="59"/>
      <c r="U648" s="59"/>
      <c r="V648" s="59"/>
      <c r="W648" s="59"/>
      <c r="X648" s="59"/>
      <c r="Y648" s="59"/>
      <c r="Z648" s="59"/>
      <c r="AA648" s="59"/>
    </row>
    <row r="649" spans="1:27" ht="16">
      <c r="A649" s="59"/>
      <c r="B649" s="59"/>
      <c r="C649" s="59"/>
      <c r="D649" s="59"/>
      <c r="E649" s="59"/>
      <c r="F649" s="59"/>
      <c r="G649" s="59"/>
      <c r="H649" s="79"/>
      <c r="I649" s="59"/>
      <c r="J649" s="59"/>
      <c r="K649" s="59"/>
      <c r="L649" s="59"/>
      <c r="M649" s="59"/>
      <c r="N649" s="59"/>
      <c r="O649" s="59"/>
      <c r="P649" s="59"/>
      <c r="Q649" s="59"/>
      <c r="R649" s="59"/>
      <c r="S649" s="59"/>
      <c r="T649" s="59"/>
      <c r="U649" s="59"/>
      <c r="V649" s="59"/>
      <c r="W649" s="59"/>
      <c r="X649" s="59"/>
      <c r="Y649" s="59"/>
      <c r="Z649" s="59"/>
      <c r="AA649" s="59"/>
    </row>
    <row r="650" spans="1:27" ht="16">
      <c r="A650" s="59"/>
      <c r="B650" s="59"/>
      <c r="C650" s="59"/>
      <c r="D650" s="59"/>
      <c r="E650" s="59"/>
      <c r="F650" s="59"/>
      <c r="G650" s="59"/>
      <c r="H650" s="79"/>
      <c r="I650" s="59"/>
      <c r="J650" s="59"/>
      <c r="K650" s="59"/>
      <c r="L650" s="59"/>
      <c r="M650" s="59"/>
      <c r="N650" s="59"/>
      <c r="O650" s="59"/>
      <c r="P650" s="59"/>
      <c r="Q650" s="59"/>
      <c r="R650" s="59"/>
      <c r="S650" s="59"/>
      <c r="T650" s="59"/>
      <c r="U650" s="59"/>
      <c r="V650" s="59"/>
      <c r="W650" s="59"/>
      <c r="X650" s="59"/>
      <c r="Y650" s="59"/>
      <c r="Z650" s="59"/>
      <c r="AA650" s="59"/>
    </row>
    <row r="651" spans="1:27" ht="16">
      <c r="A651" s="59"/>
      <c r="B651" s="59"/>
      <c r="C651" s="59"/>
      <c r="D651" s="59"/>
      <c r="E651" s="59"/>
      <c r="F651" s="59"/>
      <c r="G651" s="59"/>
      <c r="H651" s="79"/>
      <c r="I651" s="59"/>
      <c r="J651" s="59"/>
      <c r="K651" s="59"/>
      <c r="L651" s="59"/>
      <c r="M651" s="59"/>
      <c r="N651" s="59"/>
      <c r="O651" s="59"/>
      <c r="P651" s="59"/>
      <c r="Q651" s="59"/>
      <c r="R651" s="59"/>
      <c r="S651" s="59"/>
      <c r="T651" s="59"/>
      <c r="U651" s="59"/>
      <c r="V651" s="59"/>
      <c r="W651" s="59"/>
      <c r="X651" s="59"/>
      <c r="Y651" s="59"/>
      <c r="Z651" s="59"/>
      <c r="AA651" s="59"/>
    </row>
    <row r="652" spans="1:27" ht="16">
      <c r="A652" s="59"/>
      <c r="B652" s="59"/>
      <c r="C652" s="59"/>
      <c r="D652" s="59"/>
      <c r="E652" s="59"/>
      <c r="F652" s="59"/>
      <c r="G652" s="59"/>
      <c r="H652" s="79"/>
      <c r="I652" s="59"/>
      <c r="J652" s="59"/>
      <c r="K652" s="59"/>
      <c r="L652" s="59"/>
      <c r="M652" s="59"/>
      <c r="N652" s="59"/>
      <c r="O652" s="59"/>
      <c r="P652" s="59"/>
      <c r="Q652" s="59"/>
      <c r="R652" s="59"/>
      <c r="S652" s="59"/>
      <c r="T652" s="59"/>
      <c r="U652" s="59"/>
      <c r="V652" s="59"/>
      <c r="W652" s="59"/>
      <c r="X652" s="59"/>
      <c r="Y652" s="59"/>
      <c r="Z652" s="59"/>
      <c r="AA652" s="59"/>
    </row>
    <row r="653" spans="1:27" ht="16">
      <c r="A653" s="59"/>
      <c r="B653" s="59"/>
      <c r="C653" s="59"/>
      <c r="D653" s="59"/>
      <c r="E653" s="59"/>
      <c r="F653" s="59"/>
      <c r="G653" s="59"/>
      <c r="H653" s="79"/>
      <c r="I653" s="59"/>
      <c r="J653" s="59"/>
      <c r="K653" s="59"/>
      <c r="L653" s="59"/>
      <c r="M653" s="59"/>
      <c r="N653" s="59"/>
      <c r="O653" s="59"/>
      <c r="P653" s="59"/>
      <c r="Q653" s="59"/>
      <c r="R653" s="59"/>
      <c r="S653" s="59"/>
      <c r="T653" s="59"/>
      <c r="U653" s="59"/>
      <c r="V653" s="59"/>
      <c r="W653" s="59"/>
      <c r="X653" s="59"/>
      <c r="Y653" s="59"/>
      <c r="Z653" s="59"/>
      <c r="AA653" s="59"/>
    </row>
    <row r="654" spans="1:27" ht="16">
      <c r="A654" s="59"/>
      <c r="B654" s="59"/>
      <c r="C654" s="59"/>
      <c r="D654" s="59"/>
      <c r="E654" s="59"/>
      <c r="F654" s="59"/>
      <c r="G654" s="59"/>
      <c r="H654" s="79"/>
      <c r="I654" s="59"/>
      <c r="J654" s="59"/>
      <c r="K654" s="59"/>
      <c r="L654" s="59"/>
      <c r="M654" s="59"/>
      <c r="N654" s="59"/>
      <c r="O654" s="59"/>
      <c r="P654" s="59"/>
      <c r="Q654" s="59"/>
      <c r="R654" s="59"/>
      <c r="S654" s="59"/>
      <c r="T654" s="59"/>
      <c r="U654" s="59"/>
      <c r="V654" s="59"/>
      <c r="W654" s="59"/>
      <c r="X654" s="59"/>
      <c r="Y654" s="59"/>
      <c r="Z654" s="59"/>
      <c r="AA654" s="59"/>
    </row>
    <row r="655" spans="1:27" ht="16">
      <c r="A655" s="59"/>
      <c r="B655" s="59"/>
      <c r="C655" s="59"/>
      <c r="D655" s="59"/>
      <c r="E655" s="59"/>
      <c r="F655" s="59"/>
      <c r="G655" s="59"/>
      <c r="H655" s="79"/>
      <c r="I655" s="59"/>
      <c r="J655" s="59"/>
      <c r="K655" s="59"/>
      <c r="L655" s="59"/>
      <c r="M655" s="59"/>
      <c r="N655" s="59"/>
      <c r="O655" s="59"/>
      <c r="P655" s="59"/>
      <c r="Q655" s="59"/>
      <c r="R655" s="59"/>
      <c r="S655" s="59"/>
      <c r="T655" s="59"/>
      <c r="U655" s="59"/>
      <c r="V655" s="59"/>
      <c r="W655" s="59"/>
      <c r="X655" s="59"/>
      <c r="Y655" s="59"/>
      <c r="Z655" s="59"/>
      <c r="AA655" s="59"/>
    </row>
    <row r="656" spans="1:27" ht="16">
      <c r="A656" s="59"/>
      <c r="B656" s="59"/>
      <c r="C656" s="59"/>
      <c r="D656" s="59"/>
      <c r="E656" s="59"/>
      <c r="F656" s="59"/>
      <c r="G656" s="59"/>
      <c r="H656" s="79"/>
      <c r="I656" s="59"/>
      <c r="J656" s="59"/>
      <c r="K656" s="59"/>
      <c r="L656" s="59"/>
      <c r="M656" s="59"/>
      <c r="N656" s="59"/>
      <c r="O656" s="59"/>
      <c r="P656" s="59"/>
      <c r="Q656" s="59"/>
      <c r="R656" s="59"/>
      <c r="S656" s="59"/>
      <c r="T656" s="59"/>
      <c r="U656" s="59"/>
      <c r="V656" s="59"/>
      <c r="W656" s="59"/>
      <c r="X656" s="59"/>
      <c r="Y656" s="59"/>
      <c r="Z656" s="59"/>
      <c r="AA656" s="59"/>
    </row>
    <row r="657" spans="1:27" ht="16">
      <c r="A657" s="59"/>
      <c r="B657" s="59"/>
      <c r="C657" s="59"/>
      <c r="D657" s="59"/>
      <c r="E657" s="59"/>
      <c r="F657" s="59"/>
      <c r="G657" s="59"/>
      <c r="H657" s="79"/>
      <c r="I657" s="59"/>
      <c r="J657" s="59"/>
      <c r="K657" s="59"/>
      <c r="L657" s="59"/>
      <c r="M657" s="59"/>
      <c r="N657" s="59"/>
      <c r="O657" s="59"/>
      <c r="P657" s="59"/>
      <c r="Q657" s="59"/>
      <c r="R657" s="59"/>
      <c r="S657" s="59"/>
      <c r="T657" s="59"/>
      <c r="U657" s="59"/>
      <c r="V657" s="59"/>
      <c r="W657" s="59"/>
      <c r="X657" s="59"/>
      <c r="Y657" s="59"/>
      <c r="Z657" s="59"/>
      <c r="AA657" s="59"/>
    </row>
    <row r="658" spans="1:27" ht="16">
      <c r="A658" s="59"/>
      <c r="B658" s="59"/>
      <c r="C658" s="59"/>
      <c r="D658" s="59"/>
      <c r="E658" s="59"/>
      <c r="F658" s="59"/>
      <c r="G658" s="59"/>
      <c r="H658" s="79"/>
      <c r="I658" s="59"/>
      <c r="J658" s="59"/>
      <c r="K658" s="59"/>
      <c r="L658" s="59"/>
      <c r="M658" s="59"/>
      <c r="N658" s="59"/>
      <c r="O658" s="59"/>
      <c r="P658" s="59"/>
      <c r="Q658" s="59"/>
      <c r="R658" s="59"/>
      <c r="S658" s="59"/>
      <c r="T658" s="59"/>
      <c r="U658" s="59"/>
      <c r="V658" s="59"/>
      <c r="W658" s="59"/>
      <c r="X658" s="59"/>
      <c r="Y658" s="59"/>
      <c r="Z658" s="59"/>
      <c r="AA658" s="59"/>
    </row>
    <row r="659" spans="1:27" ht="16">
      <c r="A659" s="59"/>
      <c r="B659" s="59"/>
      <c r="C659" s="59"/>
      <c r="D659" s="59"/>
      <c r="E659" s="59"/>
      <c r="F659" s="59"/>
      <c r="G659" s="59"/>
      <c r="H659" s="79"/>
      <c r="I659" s="59"/>
      <c r="J659" s="59"/>
      <c r="K659" s="59"/>
      <c r="L659" s="59"/>
      <c r="M659" s="59"/>
      <c r="N659" s="59"/>
      <c r="O659" s="59"/>
      <c r="P659" s="59"/>
      <c r="Q659" s="59"/>
      <c r="R659" s="59"/>
      <c r="S659" s="59"/>
      <c r="T659" s="59"/>
      <c r="U659" s="59"/>
      <c r="V659" s="59"/>
      <c r="W659" s="59"/>
      <c r="X659" s="59"/>
      <c r="Y659" s="59"/>
      <c r="Z659" s="59"/>
      <c r="AA659" s="59"/>
    </row>
    <row r="660" spans="1:27" ht="16">
      <c r="A660" s="59"/>
      <c r="B660" s="59"/>
      <c r="C660" s="59"/>
      <c r="D660" s="59"/>
      <c r="E660" s="59"/>
      <c r="F660" s="59"/>
      <c r="G660" s="59"/>
      <c r="H660" s="79"/>
      <c r="I660" s="59"/>
      <c r="J660" s="59"/>
      <c r="K660" s="59"/>
      <c r="L660" s="59"/>
      <c r="M660" s="59"/>
      <c r="N660" s="59"/>
      <c r="O660" s="59"/>
      <c r="P660" s="59"/>
      <c r="Q660" s="59"/>
      <c r="R660" s="59"/>
      <c r="S660" s="59"/>
      <c r="T660" s="59"/>
      <c r="U660" s="59"/>
      <c r="V660" s="59"/>
      <c r="W660" s="59"/>
      <c r="X660" s="59"/>
      <c r="Y660" s="59"/>
      <c r="Z660" s="59"/>
      <c r="AA660" s="59"/>
    </row>
    <row r="661" spans="1:27" ht="16">
      <c r="A661" s="59"/>
      <c r="B661" s="59"/>
      <c r="C661" s="59"/>
      <c r="D661" s="59"/>
      <c r="E661" s="59"/>
      <c r="F661" s="59"/>
      <c r="G661" s="59"/>
      <c r="H661" s="79"/>
      <c r="I661" s="59"/>
      <c r="J661" s="59"/>
      <c r="K661" s="59"/>
      <c r="L661" s="59"/>
      <c r="M661" s="59"/>
      <c r="N661" s="59"/>
      <c r="O661" s="59"/>
      <c r="P661" s="59"/>
      <c r="Q661" s="59"/>
      <c r="R661" s="59"/>
      <c r="S661" s="59"/>
      <c r="T661" s="59"/>
      <c r="U661" s="59"/>
      <c r="V661" s="59"/>
      <c r="W661" s="59"/>
      <c r="X661" s="59"/>
      <c r="Y661" s="59"/>
      <c r="Z661" s="59"/>
      <c r="AA661" s="59"/>
    </row>
    <row r="662" spans="1:27" ht="16">
      <c r="A662" s="59"/>
      <c r="B662" s="59"/>
      <c r="C662" s="59"/>
      <c r="D662" s="59"/>
      <c r="E662" s="59"/>
      <c r="F662" s="59"/>
      <c r="G662" s="59"/>
      <c r="H662" s="79"/>
      <c r="I662" s="59"/>
      <c r="J662" s="59"/>
      <c r="K662" s="59"/>
      <c r="L662" s="59"/>
      <c r="M662" s="59"/>
      <c r="N662" s="59"/>
      <c r="O662" s="59"/>
      <c r="P662" s="59"/>
      <c r="Q662" s="59"/>
      <c r="R662" s="59"/>
      <c r="S662" s="59"/>
      <c r="T662" s="59"/>
      <c r="U662" s="59"/>
      <c r="V662" s="59"/>
      <c r="W662" s="59"/>
      <c r="X662" s="59"/>
      <c r="Y662" s="59"/>
      <c r="Z662" s="59"/>
      <c r="AA662" s="59"/>
    </row>
    <row r="663" spans="1:27" ht="16">
      <c r="A663" s="59"/>
      <c r="B663" s="59"/>
      <c r="C663" s="59"/>
      <c r="D663" s="59"/>
      <c r="E663" s="59"/>
      <c r="F663" s="59"/>
      <c r="G663" s="59"/>
      <c r="H663" s="79"/>
      <c r="I663" s="59"/>
      <c r="J663" s="59"/>
      <c r="K663" s="59"/>
      <c r="L663" s="59"/>
      <c r="M663" s="59"/>
      <c r="N663" s="59"/>
      <c r="O663" s="59"/>
      <c r="P663" s="59"/>
      <c r="Q663" s="59"/>
      <c r="R663" s="59"/>
      <c r="S663" s="59"/>
      <c r="T663" s="59"/>
      <c r="U663" s="59"/>
      <c r="V663" s="59"/>
      <c r="W663" s="59"/>
      <c r="X663" s="59"/>
      <c r="Y663" s="59"/>
      <c r="Z663" s="59"/>
      <c r="AA663" s="59"/>
    </row>
    <row r="664" spans="1:27" ht="16">
      <c r="A664" s="59"/>
      <c r="B664" s="59"/>
      <c r="C664" s="59"/>
      <c r="D664" s="59"/>
      <c r="E664" s="59"/>
      <c r="F664" s="59"/>
      <c r="G664" s="59"/>
      <c r="H664" s="79"/>
      <c r="I664" s="59"/>
      <c r="J664" s="59"/>
      <c r="K664" s="59"/>
      <c r="L664" s="59"/>
      <c r="M664" s="59"/>
      <c r="N664" s="59"/>
      <c r="O664" s="59"/>
      <c r="P664" s="59"/>
      <c r="Q664" s="59"/>
      <c r="R664" s="59"/>
      <c r="S664" s="59"/>
      <c r="T664" s="59"/>
      <c r="U664" s="59"/>
      <c r="V664" s="59"/>
      <c r="W664" s="59"/>
      <c r="X664" s="59"/>
      <c r="Y664" s="59"/>
      <c r="Z664" s="59"/>
      <c r="AA664" s="59"/>
    </row>
    <row r="665" spans="1:27" ht="16">
      <c r="A665" s="59"/>
      <c r="B665" s="59"/>
      <c r="C665" s="59"/>
      <c r="D665" s="59"/>
      <c r="E665" s="59"/>
      <c r="F665" s="59"/>
      <c r="G665" s="59"/>
      <c r="H665" s="79"/>
      <c r="I665" s="59"/>
      <c r="J665" s="59"/>
      <c r="K665" s="59"/>
      <c r="L665" s="59"/>
      <c r="M665" s="59"/>
      <c r="N665" s="59"/>
      <c r="O665" s="59"/>
      <c r="P665" s="59"/>
      <c r="Q665" s="59"/>
      <c r="R665" s="59"/>
      <c r="S665" s="59"/>
      <c r="T665" s="59"/>
      <c r="U665" s="59"/>
      <c r="V665" s="59"/>
      <c r="W665" s="59"/>
      <c r="X665" s="59"/>
      <c r="Y665" s="59"/>
      <c r="Z665" s="59"/>
      <c r="AA665" s="59"/>
    </row>
    <row r="666" spans="1:27" ht="16">
      <c r="A666" s="59"/>
      <c r="B666" s="59"/>
      <c r="C666" s="59"/>
      <c r="D666" s="59"/>
      <c r="E666" s="59"/>
      <c r="F666" s="59"/>
      <c r="G666" s="59"/>
      <c r="H666" s="79"/>
      <c r="I666" s="59"/>
      <c r="J666" s="59"/>
      <c r="K666" s="59"/>
      <c r="L666" s="59"/>
      <c r="M666" s="59"/>
      <c r="N666" s="59"/>
      <c r="O666" s="59"/>
      <c r="P666" s="59"/>
      <c r="Q666" s="59"/>
      <c r="R666" s="59"/>
      <c r="S666" s="59"/>
      <c r="T666" s="59"/>
      <c r="U666" s="59"/>
      <c r="V666" s="59"/>
      <c r="W666" s="59"/>
      <c r="X666" s="59"/>
      <c r="Y666" s="59"/>
      <c r="Z666" s="59"/>
      <c r="AA666" s="59"/>
    </row>
    <row r="667" spans="1:27" ht="16">
      <c r="A667" s="59"/>
      <c r="B667" s="59"/>
      <c r="C667" s="59"/>
      <c r="D667" s="59"/>
      <c r="E667" s="59"/>
      <c r="F667" s="59"/>
      <c r="G667" s="59"/>
      <c r="H667" s="79"/>
      <c r="I667" s="59"/>
      <c r="J667" s="59"/>
      <c r="K667" s="59"/>
      <c r="L667" s="59"/>
      <c r="M667" s="59"/>
      <c r="N667" s="59"/>
      <c r="O667" s="59"/>
      <c r="P667" s="59"/>
      <c r="Q667" s="59"/>
      <c r="R667" s="59"/>
      <c r="S667" s="59"/>
      <c r="T667" s="59"/>
      <c r="U667" s="59"/>
      <c r="V667" s="59"/>
      <c r="W667" s="59"/>
      <c r="X667" s="59"/>
      <c r="Y667" s="59"/>
      <c r="Z667" s="59"/>
      <c r="AA667" s="59"/>
    </row>
    <row r="668" spans="1:27" ht="16">
      <c r="A668" s="59"/>
      <c r="B668" s="59"/>
      <c r="C668" s="59"/>
      <c r="D668" s="59"/>
      <c r="E668" s="59"/>
      <c r="F668" s="59"/>
      <c r="G668" s="59"/>
      <c r="H668" s="79"/>
      <c r="I668" s="59"/>
      <c r="J668" s="59"/>
      <c r="K668" s="59"/>
      <c r="L668" s="59"/>
      <c r="M668" s="59"/>
      <c r="N668" s="59"/>
      <c r="O668" s="59"/>
      <c r="P668" s="59"/>
      <c r="Q668" s="59"/>
      <c r="R668" s="59"/>
      <c r="S668" s="59"/>
      <c r="T668" s="59"/>
      <c r="U668" s="59"/>
      <c r="V668" s="59"/>
      <c r="W668" s="59"/>
      <c r="X668" s="59"/>
      <c r="Y668" s="59"/>
      <c r="Z668" s="59"/>
      <c r="AA668" s="59"/>
    </row>
    <row r="669" spans="1:27" ht="16">
      <c r="A669" s="59"/>
      <c r="B669" s="59"/>
      <c r="C669" s="59"/>
      <c r="D669" s="59"/>
      <c r="E669" s="59"/>
      <c r="F669" s="59"/>
      <c r="G669" s="59"/>
      <c r="H669" s="79"/>
      <c r="I669" s="59"/>
      <c r="J669" s="59"/>
      <c r="K669" s="59"/>
      <c r="L669" s="59"/>
      <c r="M669" s="59"/>
      <c r="N669" s="59"/>
      <c r="O669" s="59"/>
      <c r="P669" s="59"/>
      <c r="Q669" s="59"/>
      <c r="R669" s="59"/>
      <c r="S669" s="59"/>
      <c r="T669" s="59"/>
      <c r="U669" s="59"/>
      <c r="V669" s="59"/>
      <c r="W669" s="59"/>
      <c r="X669" s="59"/>
      <c r="Y669" s="59"/>
      <c r="Z669" s="59"/>
      <c r="AA669" s="59"/>
    </row>
    <row r="670" spans="1:27" ht="16">
      <c r="A670" s="59"/>
      <c r="B670" s="59"/>
      <c r="C670" s="59"/>
      <c r="D670" s="59"/>
      <c r="E670" s="59"/>
      <c r="F670" s="59"/>
      <c r="G670" s="59"/>
      <c r="H670" s="79"/>
      <c r="I670" s="59"/>
      <c r="J670" s="59"/>
      <c r="K670" s="59"/>
      <c r="L670" s="59"/>
      <c r="M670" s="59"/>
      <c r="N670" s="59"/>
      <c r="O670" s="59"/>
      <c r="P670" s="59"/>
      <c r="Q670" s="59"/>
      <c r="R670" s="59"/>
      <c r="S670" s="59"/>
      <c r="T670" s="59"/>
      <c r="U670" s="59"/>
      <c r="V670" s="59"/>
      <c r="W670" s="59"/>
      <c r="X670" s="59"/>
      <c r="Y670" s="59"/>
      <c r="Z670" s="59"/>
      <c r="AA670" s="59"/>
    </row>
    <row r="671" spans="1:27" ht="16">
      <c r="A671" s="59"/>
      <c r="B671" s="59"/>
      <c r="C671" s="59"/>
      <c r="D671" s="59"/>
      <c r="E671" s="59"/>
      <c r="F671" s="59"/>
      <c r="G671" s="59"/>
      <c r="H671" s="79"/>
      <c r="I671" s="59"/>
      <c r="J671" s="59"/>
      <c r="K671" s="59"/>
      <c r="L671" s="59"/>
      <c r="M671" s="59"/>
      <c r="N671" s="59"/>
      <c r="O671" s="59"/>
      <c r="P671" s="59"/>
      <c r="Q671" s="59"/>
      <c r="R671" s="59"/>
      <c r="S671" s="59"/>
      <c r="T671" s="59"/>
      <c r="U671" s="59"/>
      <c r="V671" s="59"/>
      <c r="W671" s="59"/>
      <c r="X671" s="59"/>
      <c r="Y671" s="59"/>
      <c r="Z671" s="59"/>
      <c r="AA671" s="59"/>
    </row>
    <row r="672" spans="1:27" ht="16">
      <c r="A672" s="59"/>
      <c r="B672" s="59"/>
      <c r="C672" s="59"/>
      <c r="D672" s="59"/>
      <c r="E672" s="59"/>
      <c r="F672" s="59"/>
      <c r="G672" s="59"/>
      <c r="H672" s="79"/>
      <c r="I672" s="59"/>
      <c r="J672" s="59"/>
      <c r="K672" s="59"/>
      <c r="L672" s="59"/>
      <c r="M672" s="59"/>
      <c r="N672" s="59"/>
      <c r="O672" s="59"/>
      <c r="P672" s="59"/>
      <c r="Q672" s="59"/>
      <c r="R672" s="59"/>
      <c r="S672" s="59"/>
      <c r="T672" s="59"/>
      <c r="U672" s="59"/>
      <c r="V672" s="59"/>
      <c r="W672" s="59"/>
      <c r="X672" s="59"/>
      <c r="Y672" s="59"/>
      <c r="Z672" s="59"/>
      <c r="AA672" s="59"/>
    </row>
    <row r="673" spans="1:27" ht="16">
      <c r="A673" s="59"/>
      <c r="B673" s="59"/>
      <c r="C673" s="59"/>
      <c r="D673" s="59"/>
      <c r="E673" s="59"/>
      <c r="F673" s="59"/>
      <c r="G673" s="59"/>
      <c r="H673" s="79"/>
      <c r="I673" s="59"/>
      <c r="J673" s="59"/>
      <c r="K673" s="59"/>
      <c r="L673" s="59"/>
      <c r="M673" s="59"/>
      <c r="N673" s="59"/>
      <c r="O673" s="59"/>
      <c r="P673" s="59"/>
      <c r="Q673" s="59"/>
      <c r="R673" s="59"/>
      <c r="S673" s="59"/>
      <c r="T673" s="59"/>
      <c r="U673" s="59"/>
      <c r="V673" s="59"/>
      <c r="W673" s="59"/>
      <c r="X673" s="59"/>
      <c r="Y673" s="59"/>
      <c r="Z673" s="59"/>
      <c r="AA673" s="59"/>
    </row>
    <row r="674" spans="1:27" ht="16">
      <c r="A674" s="59"/>
      <c r="B674" s="59"/>
      <c r="C674" s="59"/>
      <c r="D674" s="59"/>
      <c r="E674" s="59"/>
      <c r="F674" s="59"/>
      <c r="G674" s="59"/>
      <c r="H674" s="79"/>
      <c r="I674" s="59"/>
      <c r="J674" s="59"/>
      <c r="K674" s="59"/>
      <c r="L674" s="59"/>
      <c r="M674" s="59"/>
      <c r="N674" s="59"/>
      <c r="O674" s="59"/>
      <c r="P674" s="59"/>
      <c r="Q674" s="59"/>
      <c r="R674" s="59"/>
      <c r="S674" s="59"/>
      <c r="T674" s="59"/>
      <c r="U674" s="59"/>
      <c r="V674" s="59"/>
      <c r="W674" s="59"/>
      <c r="X674" s="59"/>
      <c r="Y674" s="59"/>
      <c r="Z674" s="59"/>
      <c r="AA674" s="59"/>
    </row>
    <row r="675" spans="1:27" ht="16">
      <c r="A675" s="59"/>
      <c r="B675" s="59"/>
      <c r="C675" s="59"/>
      <c r="D675" s="59"/>
      <c r="E675" s="59"/>
      <c r="F675" s="59"/>
      <c r="G675" s="59"/>
      <c r="H675" s="79"/>
      <c r="I675" s="59"/>
      <c r="J675" s="59"/>
      <c r="K675" s="59"/>
      <c r="L675" s="59"/>
      <c r="M675" s="59"/>
      <c r="N675" s="59"/>
      <c r="O675" s="59"/>
      <c r="P675" s="59"/>
      <c r="Q675" s="59"/>
      <c r="R675" s="59"/>
      <c r="S675" s="59"/>
      <c r="T675" s="59"/>
      <c r="U675" s="59"/>
      <c r="V675" s="59"/>
      <c r="W675" s="59"/>
      <c r="X675" s="59"/>
      <c r="Y675" s="59"/>
      <c r="Z675" s="59"/>
      <c r="AA675" s="59"/>
    </row>
    <row r="676" spans="1:27" ht="16">
      <c r="A676" s="59"/>
      <c r="B676" s="59"/>
      <c r="C676" s="59"/>
      <c r="D676" s="59"/>
      <c r="E676" s="59"/>
      <c r="F676" s="59"/>
      <c r="G676" s="59"/>
      <c r="H676" s="79"/>
      <c r="I676" s="59"/>
      <c r="J676" s="59"/>
      <c r="K676" s="59"/>
      <c r="L676" s="59"/>
      <c r="M676" s="59"/>
      <c r="N676" s="59"/>
      <c r="O676" s="59"/>
      <c r="P676" s="59"/>
      <c r="Q676" s="59"/>
      <c r="R676" s="59"/>
      <c r="S676" s="59"/>
      <c r="T676" s="59"/>
      <c r="U676" s="59"/>
      <c r="V676" s="59"/>
      <c r="W676" s="59"/>
      <c r="X676" s="59"/>
      <c r="Y676" s="59"/>
      <c r="Z676" s="59"/>
      <c r="AA676" s="59"/>
    </row>
    <row r="677" spans="1:27" ht="16">
      <c r="A677" s="59"/>
      <c r="B677" s="59"/>
      <c r="C677" s="59"/>
      <c r="D677" s="59"/>
      <c r="E677" s="59"/>
      <c r="F677" s="59"/>
      <c r="G677" s="59"/>
      <c r="H677" s="79"/>
      <c r="I677" s="59"/>
      <c r="J677" s="59"/>
      <c r="K677" s="59"/>
      <c r="L677" s="59"/>
      <c r="M677" s="59"/>
      <c r="N677" s="59"/>
      <c r="O677" s="59"/>
      <c r="P677" s="59"/>
      <c r="Q677" s="59"/>
      <c r="R677" s="59"/>
      <c r="S677" s="59"/>
      <c r="T677" s="59"/>
      <c r="U677" s="59"/>
      <c r="V677" s="59"/>
      <c r="W677" s="59"/>
      <c r="X677" s="59"/>
      <c r="Y677" s="59"/>
      <c r="Z677" s="59"/>
      <c r="AA677" s="59"/>
    </row>
    <row r="678" spans="1:27" ht="16">
      <c r="A678" s="59"/>
      <c r="B678" s="59"/>
      <c r="C678" s="59"/>
      <c r="D678" s="59"/>
      <c r="E678" s="59"/>
      <c r="F678" s="59"/>
      <c r="G678" s="59"/>
      <c r="H678" s="79"/>
      <c r="I678" s="59"/>
      <c r="J678" s="59"/>
      <c r="K678" s="59"/>
      <c r="L678" s="59"/>
      <c r="M678" s="59"/>
      <c r="N678" s="59"/>
      <c r="O678" s="59"/>
      <c r="P678" s="59"/>
      <c r="Q678" s="59"/>
      <c r="R678" s="59"/>
      <c r="S678" s="59"/>
      <c r="T678" s="59"/>
      <c r="U678" s="59"/>
      <c r="V678" s="59"/>
      <c r="W678" s="59"/>
      <c r="X678" s="59"/>
      <c r="Y678" s="59"/>
      <c r="Z678" s="59"/>
      <c r="AA678" s="59"/>
    </row>
    <row r="679" spans="1:27" ht="16">
      <c r="A679" s="59"/>
      <c r="B679" s="59"/>
      <c r="C679" s="59"/>
      <c r="D679" s="59"/>
      <c r="E679" s="59"/>
      <c r="F679" s="59"/>
      <c r="G679" s="59"/>
      <c r="H679" s="79"/>
      <c r="I679" s="59"/>
      <c r="J679" s="59"/>
      <c r="K679" s="59"/>
      <c r="L679" s="59"/>
      <c r="M679" s="59"/>
      <c r="N679" s="59"/>
      <c r="O679" s="59"/>
      <c r="P679" s="59"/>
      <c r="Q679" s="59"/>
      <c r="R679" s="59"/>
      <c r="S679" s="59"/>
      <c r="T679" s="59"/>
      <c r="U679" s="59"/>
      <c r="V679" s="59"/>
      <c r="W679" s="59"/>
      <c r="X679" s="59"/>
      <c r="Y679" s="59"/>
      <c r="Z679" s="59"/>
      <c r="AA679" s="59"/>
    </row>
    <row r="680" spans="1:27" ht="16">
      <c r="A680" s="59"/>
      <c r="B680" s="59"/>
      <c r="C680" s="59"/>
      <c r="D680" s="59"/>
      <c r="E680" s="59"/>
      <c r="F680" s="59"/>
      <c r="G680" s="59"/>
      <c r="H680" s="79"/>
      <c r="I680" s="59"/>
      <c r="J680" s="59"/>
      <c r="K680" s="59"/>
      <c r="L680" s="59"/>
      <c r="M680" s="59"/>
      <c r="N680" s="59"/>
      <c r="O680" s="59"/>
      <c r="P680" s="59"/>
      <c r="Q680" s="59"/>
      <c r="R680" s="59"/>
      <c r="S680" s="59"/>
      <c r="T680" s="59"/>
      <c r="U680" s="59"/>
      <c r="V680" s="59"/>
      <c r="W680" s="59"/>
      <c r="X680" s="59"/>
      <c r="Y680" s="59"/>
      <c r="Z680" s="59"/>
      <c r="AA680" s="59"/>
    </row>
    <row r="681" spans="1:27" ht="16">
      <c r="A681" s="59"/>
      <c r="B681" s="59"/>
      <c r="C681" s="59"/>
      <c r="D681" s="59"/>
      <c r="E681" s="59"/>
      <c r="F681" s="59"/>
      <c r="G681" s="59"/>
      <c r="H681" s="79"/>
      <c r="I681" s="59"/>
      <c r="J681" s="59"/>
      <c r="K681" s="59"/>
      <c r="L681" s="59"/>
      <c r="M681" s="59"/>
      <c r="N681" s="59"/>
      <c r="O681" s="59"/>
      <c r="P681" s="59"/>
      <c r="Q681" s="59"/>
      <c r="R681" s="59"/>
      <c r="S681" s="59"/>
      <c r="T681" s="59"/>
      <c r="U681" s="59"/>
      <c r="V681" s="59"/>
      <c r="W681" s="59"/>
      <c r="X681" s="59"/>
      <c r="Y681" s="59"/>
      <c r="Z681" s="59"/>
      <c r="AA681" s="59"/>
    </row>
    <row r="682" spans="1:27" ht="16">
      <c r="A682" s="59"/>
      <c r="B682" s="59"/>
      <c r="C682" s="59"/>
      <c r="D682" s="59"/>
      <c r="E682" s="59"/>
      <c r="F682" s="59"/>
      <c r="G682" s="59"/>
      <c r="H682" s="79"/>
      <c r="I682" s="59"/>
      <c r="J682" s="59"/>
      <c r="K682" s="59"/>
      <c r="L682" s="59"/>
      <c r="M682" s="59"/>
      <c r="N682" s="59"/>
      <c r="O682" s="59"/>
      <c r="P682" s="59"/>
      <c r="Q682" s="59"/>
      <c r="R682" s="59"/>
      <c r="S682" s="59"/>
      <c r="T682" s="59"/>
      <c r="U682" s="59"/>
      <c r="V682" s="59"/>
      <c r="W682" s="59"/>
      <c r="X682" s="59"/>
      <c r="Y682" s="59"/>
      <c r="Z682" s="59"/>
      <c r="AA682" s="59"/>
    </row>
    <row r="683" spans="1:27" ht="16">
      <c r="A683" s="59"/>
      <c r="B683" s="59"/>
      <c r="C683" s="59"/>
      <c r="D683" s="59"/>
      <c r="E683" s="59"/>
      <c r="F683" s="59"/>
      <c r="G683" s="59"/>
      <c r="H683" s="79"/>
      <c r="I683" s="59"/>
      <c r="J683" s="59"/>
      <c r="K683" s="59"/>
      <c r="L683" s="59"/>
      <c r="M683" s="59"/>
      <c r="N683" s="59"/>
      <c r="O683" s="59"/>
      <c r="P683" s="59"/>
      <c r="Q683" s="59"/>
      <c r="R683" s="59"/>
      <c r="S683" s="59"/>
      <c r="T683" s="59"/>
      <c r="U683" s="59"/>
      <c r="V683" s="59"/>
      <c r="W683" s="59"/>
      <c r="X683" s="59"/>
      <c r="Y683" s="59"/>
      <c r="Z683" s="59"/>
      <c r="AA683" s="59"/>
    </row>
    <row r="684" spans="1:27" ht="16">
      <c r="A684" s="59"/>
      <c r="B684" s="59"/>
      <c r="C684" s="59"/>
      <c r="D684" s="59"/>
      <c r="E684" s="59"/>
      <c r="F684" s="59"/>
      <c r="G684" s="59"/>
      <c r="H684" s="79"/>
      <c r="I684" s="59"/>
      <c r="J684" s="59"/>
      <c r="K684" s="59"/>
      <c r="L684" s="59"/>
      <c r="M684" s="59"/>
      <c r="N684" s="59"/>
      <c r="O684" s="59"/>
      <c r="P684" s="59"/>
      <c r="Q684" s="59"/>
      <c r="R684" s="59"/>
      <c r="S684" s="59"/>
      <c r="T684" s="59"/>
      <c r="U684" s="59"/>
      <c r="V684" s="59"/>
      <c r="W684" s="59"/>
      <c r="X684" s="59"/>
      <c r="Y684" s="59"/>
      <c r="Z684" s="59"/>
      <c r="AA684" s="59"/>
    </row>
    <row r="685" spans="1:27" ht="16">
      <c r="A685" s="59"/>
      <c r="B685" s="59"/>
      <c r="C685" s="59"/>
      <c r="D685" s="59"/>
      <c r="E685" s="59"/>
      <c r="F685" s="59"/>
      <c r="G685" s="59"/>
      <c r="H685" s="79"/>
      <c r="I685" s="59"/>
      <c r="J685" s="59"/>
      <c r="K685" s="59"/>
      <c r="L685" s="59"/>
      <c r="M685" s="59"/>
      <c r="N685" s="59"/>
      <c r="O685" s="59"/>
      <c r="P685" s="59"/>
      <c r="Q685" s="59"/>
      <c r="R685" s="59"/>
      <c r="S685" s="59"/>
      <c r="T685" s="59"/>
      <c r="U685" s="59"/>
      <c r="V685" s="59"/>
      <c r="W685" s="59"/>
      <c r="X685" s="59"/>
      <c r="Y685" s="59"/>
      <c r="Z685" s="59"/>
      <c r="AA685" s="59"/>
    </row>
    <row r="686" spans="1:27" ht="16">
      <c r="A686" s="59"/>
      <c r="B686" s="59"/>
      <c r="C686" s="59"/>
      <c r="D686" s="59"/>
      <c r="E686" s="59"/>
      <c r="F686" s="59"/>
      <c r="G686" s="59"/>
      <c r="H686" s="79"/>
      <c r="I686" s="59"/>
      <c r="J686" s="59"/>
      <c r="K686" s="59"/>
      <c r="L686" s="59"/>
      <c r="M686" s="59"/>
      <c r="N686" s="59"/>
      <c r="O686" s="59"/>
      <c r="P686" s="59"/>
      <c r="Q686" s="59"/>
      <c r="R686" s="59"/>
      <c r="S686" s="59"/>
      <c r="T686" s="59"/>
      <c r="U686" s="59"/>
      <c r="V686" s="59"/>
      <c r="W686" s="59"/>
      <c r="X686" s="59"/>
      <c r="Y686" s="59"/>
      <c r="Z686" s="59"/>
      <c r="AA686" s="59"/>
    </row>
    <row r="687" spans="1:27" ht="16">
      <c r="A687" s="59"/>
      <c r="B687" s="59"/>
      <c r="C687" s="59"/>
      <c r="D687" s="59"/>
      <c r="E687" s="59"/>
      <c r="F687" s="59"/>
      <c r="G687" s="59"/>
      <c r="H687" s="79"/>
      <c r="I687" s="59"/>
      <c r="J687" s="59"/>
      <c r="K687" s="59"/>
      <c r="L687" s="59"/>
      <c r="M687" s="59"/>
      <c r="N687" s="59"/>
      <c r="O687" s="59"/>
      <c r="P687" s="59"/>
      <c r="Q687" s="59"/>
      <c r="R687" s="59"/>
      <c r="S687" s="59"/>
      <c r="T687" s="59"/>
      <c r="U687" s="59"/>
      <c r="V687" s="59"/>
      <c r="W687" s="59"/>
      <c r="X687" s="59"/>
      <c r="Y687" s="59"/>
      <c r="Z687" s="59"/>
      <c r="AA687" s="59"/>
    </row>
    <row r="688" spans="1:27" ht="16">
      <c r="A688" s="59"/>
      <c r="B688" s="59"/>
      <c r="C688" s="59"/>
      <c r="D688" s="59"/>
      <c r="E688" s="59"/>
      <c r="F688" s="59"/>
      <c r="G688" s="59"/>
      <c r="H688" s="79"/>
      <c r="I688" s="59"/>
      <c r="J688" s="59"/>
      <c r="K688" s="59"/>
      <c r="L688" s="59"/>
      <c r="M688" s="59"/>
      <c r="N688" s="59"/>
      <c r="O688" s="59"/>
      <c r="P688" s="59"/>
      <c r="Q688" s="59"/>
      <c r="R688" s="59"/>
      <c r="S688" s="59"/>
      <c r="T688" s="59"/>
      <c r="U688" s="59"/>
      <c r="V688" s="59"/>
      <c r="W688" s="59"/>
      <c r="X688" s="59"/>
      <c r="Y688" s="59"/>
      <c r="Z688" s="59"/>
      <c r="AA688" s="59"/>
    </row>
    <row r="689" spans="1:27" ht="16">
      <c r="A689" s="59"/>
      <c r="B689" s="59"/>
      <c r="C689" s="59"/>
      <c r="D689" s="59"/>
      <c r="E689" s="59"/>
      <c r="F689" s="59"/>
      <c r="G689" s="59"/>
      <c r="H689" s="79"/>
      <c r="I689" s="59"/>
      <c r="J689" s="59"/>
      <c r="K689" s="59"/>
      <c r="L689" s="59"/>
      <c r="M689" s="59"/>
      <c r="N689" s="59"/>
      <c r="O689" s="59"/>
      <c r="P689" s="59"/>
      <c r="Q689" s="59"/>
      <c r="R689" s="59"/>
      <c r="S689" s="59"/>
      <c r="T689" s="59"/>
      <c r="U689" s="59"/>
      <c r="V689" s="59"/>
      <c r="W689" s="59"/>
      <c r="X689" s="59"/>
      <c r="Y689" s="59"/>
      <c r="Z689" s="59"/>
      <c r="AA689" s="59"/>
    </row>
    <row r="690" spans="1:27" ht="16">
      <c r="A690" s="59"/>
      <c r="B690" s="59"/>
      <c r="C690" s="59"/>
      <c r="D690" s="59"/>
      <c r="E690" s="59"/>
      <c r="F690" s="59"/>
      <c r="G690" s="59"/>
      <c r="H690" s="79"/>
      <c r="I690" s="59"/>
      <c r="J690" s="59"/>
      <c r="K690" s="59"/>
      <c r="L690" s="59"/>
      <c r="M690" s="59"/>
      <c r="N690" s="59"/>
      <c r="O690" s="59"/>
      <c r="P690" s="59"/>
      <c r="Q690" s="59"/>
      <c r="R690" s="59"/>
      <c r="S690" s="59"/>
      <c r="T690" s="59"/>
      <c r="U690" s="59"/>
      <c r="V690" s="59"/>
      <c r="W690" s="59"/>
      <c r="X690" s="59"/>
      <c r="Y690" s="59"/>
      <c r="Z690" s="59"/>
      <c r="AA690" s="59"/>
    </row>
    <row r="691" spans="1:27" ht="16">
      <c r="A691" s="59"/>
      <c r="B691" s="59"/>
      <c r="C691" s="59"/>
      <c r="D691" s="59"/>
      <c r="E691" s="59"/>
      <c r="F691" s="59"/>
      <c r="G691" s="59"/>
      <c r="H691" s="79"/>
      <c r="I691" s="59"/>
      <c r="J691" s="59"/>
      <c r="K691" s="59"/>
      <c r="L691" s="59"/>
      <c r="M691" s="59"/>
      <c r="N691" s="59"/>
      <c r="O691" s="59"/>
      <c r="P691" s="59"/>
      <c r="Q691" s="59"/>
      <c r="R691" s="59"/>
      <c r="S691" s="59"/>
      <c r="T691" s="59"/>
      <c r="U691" s="59"/>
      <c r="V691" s="59"/>
      <c r="W691" s="59"/>
      <c r="X691" s="59"/>
      <c r="Y691" s="59"/>
      <c r="Z691" s="59"/>
      <c r="AA691" s="59"/>
    </row>
    <row r="692" spans="1:27" ht="16">
      <c r="A692" s="59"/>
      <c r="B692" s="59"/>
      <c r="C692" s="59"/>
      <c r="D692" s="59"/>
      <c r="E692" s="59"/>
      <c r="F692" s="59"/>
      <c r="G692" s="59"/>
      <c r="H692" s="79"/>
      <c r="I692" s="59"/>
      <c r="J692" s="59"/>
      <c r="K692" s="59"/>
      <c r="L692" s="59"/>
      <c r="M692" s="59"/>
      <c r="N692" s="59"/>
      <c r="O692" s="59"/>
      <c r="P692" s="59"/>
      <c r="Q692" s="59"/>
      <c r="R692" s="59"/>
      <c r="S692" s="59"/>
      <c r="T692" s="59"/>
      <c r="U692" s="59"/>
      <c r="V692" s="59"/>
      <c r="W692" s="59"/>
      <c r="X692" s="59"/>
      <c r="Y692" s="59"/>
      <c r="Z692" s="59"/>
      <c r="AA692" s="59"/>
    </row>
    <row r="693" spans="1:27" ht="16">
      <c r="A693" s="59"/>
      <c r="B693" s="59"/>
      <c r="C693" s="59"/>
      <c r="D693" s="59"/>
      <c r="E693" s="59"/>
      <c r="F693" s="59"/>
      <c r="G693" s="59"/>
      <c r="H693" s="79"/>
      <c r="I693" s="59"/>
      <c r="J693" s="59"/>
      <c r="K693" s="59"/>
      <c r="L693" s="59"/>
      <c r="M693" s="59"/>
      <c r="N693" s="59"/>
      <c r="O693" s="59"/>
      <c r="P693" s="59"/>
      <c r="Q693" s="59"/>
      <c r="R693" s="59"/>
      <c r="S693" s="59"/>
      <c r="T693" s="59"/>
      <c r="U693" s="59"/>
      <c r="V693" s="59"/>
      <c r="W693" s="59"/>
      <c r="X693" s="59"/>
      <c r="Y693" s="59"/>
      <c r="Z693" s="59"/>
      <c r="AA693" s="59"/>
    </row>
    <row r="694" spans="1:27" ht="16">
      <c r="A694" s="59"/>
      <c r="B694" s="59"/>
      <c r="C694" s="59"/>
      <c r="D694" s="59"/>
      <c r="E694" s="59"/>
      <c r="F694" s="59"/>
      <c r="G694" s="59"/>
      <c r="H694" s="79"/>
      <c r="I694" s="59"/>
      <c r="J694" s="59"/>
      <c r="K694" s="59"/>
      <c r="L694" s="59"/>
      <c r="M694" s="59"/>
      <c r="N694" s="59"/>
      <c r="O694" s="59"/>
      <c r="P694" s="59"/>
      <c r="Q694" s="59"/>
      <c r="R694" s="59"/>
      <c r="S694" s="59"/>
      <c r="T694" s="59"/>
      <c r="U694" s="59"/>
      <c r="V694" s="59"/>
      <c r="W694" s="59"/>
      <c r="X694" s="59"/>
      <c r="Y694" s="59"/>
      <c r="Z694" s="59"/>
      <c r="AA694" s="59"/>
    </row>
    <row r="695" spans="1:27" ht="16">
      <c r="A695" s="59"/>
      <c r="B695" s="59"/>
      <c r="C695" s="59"/>
      <c r="D695" s="59"/>
      <c r="E695" s="59"/>
      <c r="F695" s="59"/>
      <c r="G695" s="59"/>
      <c r="H695" s="79"/>
      <c r="I695" s="59"/>
      <c r="J695" s="59"/>
      <c r="K695" s="59"/>
      <c r="L695" s="59"/>
      <c r="M695" s="59"/>
      <c r="N695" s="59"/>
      <c r="O695" s="59"/>
      <c r="P695" s="59"/>
      <c r="Q695" s="59"/>
      <c r="R695" s="59"/>
      <c r="S695" s="59"/>
      <c r="T695" s="59"/>
      <c r="U695" s="59"/>
      <c r="V695" s="59"/>
      <c r="W695" s="59"/>
      <c r="X695" s="59"/>
      <c r="Y695" s="59"/>
      <c r="Z695" s="59"/>
      <c r="AA695" s="59"/>
    </row>
    <row r="696" spans="1:27" ht="16">
      <c r="A696" s="59"/>
      <c r="B696" s="59"/>
      <c r="C696" s="59"/>
      <c r="D696" s="59"/>
      <c r="E696" s="59"/>
      <c r="F696" s="59"/>
      <c r="G696" s="59"/>
      <c r="H696" s="79"/>
      <c r="I696" s="59"/>
      <c r="J696" s="59"/>
      <c r="K696" s="59"/>
      <c r="L696" s="59"/>
      <c r="M696" s="59"/>
      <c r="N696" s="59"/>
      <c r="O696" s="59"/>
      <c r="P696" s="59"/>
      <c r="Q696" s="59"/>
      <c r="R696" s="59"/>
      <c r="S696" s="59"/>
      <c r="T696" s="59"/>
      <c r="U696" s="59"/>
      <c r="V696" s="59"/>
      <c r="W696" s="59"/>
      <c r="X696" s="59"/>
      <c r="Y696" s="59"/>
      <c r="Z696" s="59"/>
      <c r="AA696" s="59"/>
    </row>
    <row r="697" spans="1:27" ht="16">
      <c r="A697" s="59"/>
      <c r="B697" s="59"/>
      <c r="C697" s="59"/>
      <c r="D697" s="59"/>
      <c r="E697" s="59"/>
      <c r="F697" s="59"/>
      <c r="G697" s="59"/>
      <c r="H697" s="79"/>
      <c r="I697" s="59"/>
      <c r="J697" s="59"/>
      <c r="K697" s="59"/>
      <c r="L697" s="59"/>
      <c r="M697" s="59"/>
      <c r="N697" s="59"/>
      <c r="O697" s="59"/>
      <c r="P697" s="59"/>
      <c r="Q697" s="59"/>
      <c r="R697" s="59"/>
      <c r="S697" s="59"/>
      <c r="T697" s="59"/>
      <c r="U697" s="59"/>
      <c r="V697" s="59"/>
      <c r="W697" s="59"/>
      <c r="X697" s="59"/>
      <c r="Y697" s="59"/>
      <c r="Z697" s="59"/>
      <c r="AA697" s="59"/>
    </row>
    <row r="698" spans="1:27" ht="16">
      <c r="A698" s="59"/>
      <c r="B698" s="59"/>
      <c r="C698" s="59"/>
      <c r="D698" s="59"/>
      <c r="E698" s="59"/>
      <c r="F698" s="59"/>
      <c r="G698" s="59"/>
      <c r="H698" s="79"/>
      <c r="I698" s="59"/>
      <c r="J698" s="59"/>
      <c r="K698" s="59"/>
      <c r="L698" s="59"/>
      <c r="M698" s="59"/>
      <c r="N698" s="59"/>
      <c r="O698" s="59"/>
      <c r="P698" s="59"/>
      <c r="Q698" s="59"/>
      <c r="R698" s="59"/>
      <c r="S698" s="59"/>
      <c r="T698" s="59"/>
      <c r="U698" s="59"/>
      <c r="V698" s="59"/>
      <c r="W698" s="59"/>
      <c r="X698" s="59"/>
      <c r="Y698" s="59"/>
      <c r="Z698" s="59"/>
      <c r="AA698" s="59"/>
    </row>
    <row r="699" spans="1:27" ht="16">
      <c r="A699" s="59"/>
      <c r="B699" s="59"/>
      <c r="C699" s="59"/>
      <c r="D699" s="59"/>
      <c r="E699" s="59"/>
      <c r="F699" s="59"/>
      <c r="G699" s="59"/>
      <c r="H699" s="79"/>
      <c r="I699" s="59"/>
      <c r="J699" s="59"/>
      <c r="K699" s="59"/>
      <c r="L699" s="59"/>
      <c r="M699" s="59"/>
      <c r="N699" s="59"/>
      <c r="O699" s="59"/>
      <c r="P699" s="59"/>
      <c r="Q699" s="59"/>
      <c r="R699" s="59"/>
      <c r="S699" s="59"/>
      <c r="T699" s="59"/>
      <c r="U699" s="59"/>
      <c r="V699" s="59"/>
      <c r="W699" s="59"/>
      <c r="X699" s="59"/>
      <c r="Y699" s="59"/>
      <c r="Z699" s="59"/>
      <c r="AA699" s="59"/>
    </row>
    <row r="700" spans="1:27" ht="16">
      <c r="A700" s="59"/>
      <c r="B700" s="59"/>
      <c r="C700" s="59"/>
      <c r="D700" s="59"/>
      <c r="E700" s="59"/>
      <c r="F700" s="59"/>
      <c r="G700" s="59"/>
      <c r="H700" s="79"/>
      <c r="I700" s="59"/>
      <c r="J700" s="59"/>
      <c r="K700" s="59"/>
      <c r="L700" s="59"/>
      <c r="M700" s="59"/>
      <c r="N700" s="59"/>
      <c r="O700" s="59"/>
      <c r="P700" s="59"/>
      <c r="Q700" s="59"/>
      <c r="R700" s="59"/>
      <c r="S700" s="59"/>
      <c r="T700" s="59"/>
      <c r="U700" s="59"/>
      <c r="V700" s="59"/>
      <c r="W700" s="59"/>
      <c r="X700" s="59"/>
      <c r="Y700" s="59"/>
      <c r="Z700" s="59"/>
      <c r="AA700" s="59"/>
    </row>
    <row r="701" spans="1:27" ht="16">
      <c r="A701" s="59"/>
      <c r="B701" s="59"/>
      <c r="C701" s="59"/>
      <c r="D701" s="59"/>
      <c r="E701" s="59"/>
      <c r="F701" s="59"/>
      <c r="G701" s="59"/>
      <c r="H701" s="79"/>
      <c r="I701" s="59"/>
      <c r="J701" s="59"/>
      <c r="K701" s="59"/>
      <c r="L701" s="59"/>
      <c r="M701" s="59"/>
      <c r="N701" s="59"/>
      <c r="O701" s="59"/>
      <c r="P701" s="59"/>
      <c r="Q701" s="59"/>
      <c r="R701" s="59"/>
      <c r="S701" s="59"/>
      <c r="T701" s="59"/>
      <c r="U701" s="59"/>
      <c r="V701" s="59"/>
      <c r="W701" s="59"/>
      <c r="X701" s="59"/>
      <c r="Y701" s="59"/>
      <c r="Z701" s="59"/>
      <c r="AA701" s="59"/>
    </row>
    <row r="702" spans="1:27" ht="16">
      <c r="A702" s="59"/>
      <c r="B702" s="59"/>
      <c r="C702" s="59"/>
      <c r="D702" s="59"/>
      <c r="E702" s="59"/>
      <c r="F702" s="59"/>
      <c r="G702" s="59"/>
      <c r="H702" s="79"/>
      <c r="I702" s="59"/>
      <c r="J702" s="59"/>
      <c r="K702" s="59"/>
      <c r="L702" s="59"/>
      <c r="M702" s="59"/>
      <c r="N702" s="59"/>
      <c r="O702" s="59"/>
      <c r="P702" s="59"/>
      <c r="Q702" s="59"/>
      <c r="R702" s="59"/>
      <c r="S702" s="59"/>
      <c r="T702" s="59"/>
      <c r="U702" s="59"/>
      <c r="V702" s="59"/>
      <c r="W702" s="59"/>
      <c r="X702" s="59"/>
      <c r="Y702" s="59"/>
      <c r="Z702" s="59"/>
      <c r="AA702" s="59"/>
    </row>
    <row r="703" spans="1:27" ht="16">
      <c r="A703" s="59"/>
      <c r="B703" s="59"/>
      <c r="C703" s="59"/>
      <c r="D703" s="59"/>
      <c r="E703" s="59"/>
      <c r="F703" s="59"/>
      <c r="G703" s="59"/>
      <c r="H703" s="79"/>
      <c r="I703" s="59"/>
      <c r="J703" s="59"/>
      <c r="K703" s="59"/>
      <c r="L703" s="59"/>
      <c r="M703" s="59"/>
      <c r="N703" s="59"/>
      <c r="O703" s="59"/>
      <c r="P703" s="59"/>
      <c r="Q703" s="59"/>
      <c r="R703" s="59"/>
      <c r="S703" s="59"/>
      <c r="T703" s="59"/>
      <c r="U703" s="59"/>
      <c r="V703" s="59"/>
      <c r="W703" s="59"/>
      <c r="X703" s="59"/>
      <c r="Y703" s="59"/>
      <c r="Z703" s="59"/>
      <c r="AA703" s="59"/>
    </row>
    <row r="704" spans="1:27" ht="16">
      <c r="A704" s="59"/>
      <c r="B704" s="59"/>
      <c r="C704" s="59"/>
      <c r="D704" s="59"/>
      <c r="E704" s="59"/>
      <c r="F704" s="59"/>
      <c r="G704" s="59"/>
      <c r="H704" s="79"/>
      <c r="I704" s="59"/>
      <c r="J704" s="59"/>
      <c r="K704" s="59"/>
      <c r="L704" s="59"/>
      <c r="M704" s="59"/>
      <c r="N704" s="59"/>
      <c r="O704" s="59"/>
      <c r="P704" s="59"/>
      <c r="Q704" s="59"/>
      <c r="R704" s="59"/>
      <c r="S704" s="59"/>
      <c r="T704" s="59"/>
      <c r="U704" s="59"/>
      <c r="V704" s="59"/>
      <c r="W704" s="59"/>
      <c r="X704" s="59"/>
      <c r="Y704" s="59"/>
      <c r="Z704" s="59"/>
      <c r="AA704" s="59"/>
    </row>
    <row r="705" spans="1:27" ht="16">
      <c r="A705" s="59"/>
      <c r="B705" s="59"/>
      <c r="C705" s="59"/>
      <c r="D705" s="59"/>
      <c r="E705" s="59"/>
      <c r="F705" s="59"/>
      <c r="G705" s="59"/>
      <c r="H705" s="79"/>
      <c r="I705" s="59"/>
      <c r="J705" s="59"/>
      <c r="K705" s="59"/>
      <c r="L705" s="59"/>
      <c r="M705" s="59"/>
      <c r="N705" s="59"/>
      <c r="O705" s="59"/>
      <c r="P705" s="59"/>
      <c r="Q705" s="59"/>
      <c r="R705" s="59"/>
      <c r="S705" s="59"/>
      <c r="T705" s="59"/>
      <c r="U705" s="59"/>
      <c r="V705" s="59"/>
      <c r="W705" s="59"/>
      <c r="X705" s="59"/>
      <c r="Y705" s="59"/>
      <c r="Z705" s="59"/>
      <c r="AA705" s="59"/>
    </row>
    <row r="706" spans="1:27" ht="16">
      <c r="A706" s="59"/>
      <c r="B706" s="59"/>
      <c r="C706" s="59"/>
      <c r="D706" s="59"/>
      <c r="E706" s="59"/>
      <c r="F706" s="59"/>
      <c r="G706" s="59"/>
      <c r="H706" s="79"/>
      <c r="I706" s="59"/>
      <c r="J706" s="59"/>
      <c r="K706" s="59"/>
      <c r="L706" s="59"/>
      <c r="M706" s="59"/>
      <c r="N706" s="59"/>
      <c r="O706" s="59"/>
      <c r="P706" s="59"/>
      <c r="Q706" s="59"/>
      <c r="R706" s="59"/>
      <c r="S706" s="59"/>
      <c r="T706" s="59"/>
      <c r="U706" s="59"/>
      <c r="V706" s="59"/>
      <c r="W706" s="59"/>
      <c r="X706" s="59"/>
      <c r="Y706" s="59"/>
      <c r="Z706" s="59"/>
      <c r="AA706" s="59"/>
    </row>
    <row r="707" spans="1:27" ht="16">
      <c r="A707" s="59"/>
      <c r="B707" s="59"/>
      <c r="C707" s="59"/>
      <c r="D707" s="59"/>
      <c r="E707" s="59"/>
      <c r="F707" s="59"/>
      <c r="G707" s="59"/>
      <c r="H707" s="79"/>
      <c r="I707" s="59"/>
      <c r="J707" s="59"/>
      <c r="K707" s="59"/>
      <c r="L707" s="59"/>
      <c r="M707" s="59"/>
      <c r="N707" s="59"/>
      <c r="O707" s="59"/>
      <c r="P707" s="59"/>
      <c r="Q707" s="59"/>
      <c r="R707" s="59"/>
      <c r="S707" s="59"/>
      <c r="T707" s="59"/>
      <c r="U707" s="59"/>
      <c r="V707" s="59"/>
      <c r="W707" s="59"/>
      <c r="X707" s="59"/>
      <c r="Y707" s="59"/>
      <c r="Z707" s="59"/>
      <c r="AA707" s="59"/>
    </row>
    <row r="708" spans="1:27" ht="16">
      <c r="A708" s="59"/>
      <c r="B708" s="59"/>
      <c r="C708" s="59"/>
      <c r="D708" s="59"/>
      <c r="E708" s="59"/>
      <c r="F708" s="59"/>
      <c r="G708" s="59"/>
      <c r="H708" s="79"/>
      <c r="I708" s="59"/>
      <c r="J708" s="59"/>
      <c r="K708" s="59"/>
      <c r="L708" s="59"/>
      <c r="M708" s="59"/>
      <c r="N708" s="59"/>
      <c r="O708" s="59"/>
      <c r="P708" s="59"/>
      <c r="Q708" s="59"/>
      <c r="R708" s="59"/>
      <c r="S708" s="59"/>
      <c r="T708" s="59"/>
      <c r="U708" s="59"/>
      <c r="V708" s="59"/>
      <c r="W708" s="59"/>
      <c r="X708" s="59"/>
      <c r="Y708" s="59"/>
      <c r="Z708" s="59"/>
      <c r="AA708" s="59"/>
    </row>
    <row r="709" spans="1:27" ht="16">
      <c r="A709" s="59"/>
      <c r="B709" s="59"/>
      <c r="C709" s="59"/>
      <c r="D709" s="59"/>
      <c r="E709" s="59"/>
      <c r="F709" s="59"/>
      <c r="G709" s="59"/>
      <c r="H709" s="79"/>
      <c r="I709" s="59"/>
      <c r="J709" s="59"/>
      <c r="K709" s="59"/>
      <c r="L709" s="59"/>
      <c r="M709" s="59"/>
      <c r="N709" s="59"/>
      <c r="O709" s="59"/>
      <c r="P709" s="59"/>
      <c r="Q709" s="59"/>
      <c r="R709" s="59"/>
      <c r="S709" s="59"/>
      <c r="T709" s="59"/>
      <c r="U709" s="59"/>
      <c r="V709" s="59"/>
      <c r="W709" s="59"/>
      <c r="X709" s="59"/>
      <c r="Y709" s="59"/>
      <c r="Z709" s="59"/>
      <c r="AA709" s="59"/>
    </row>
    <row r="710" spans="1:27" ht="16">
      <c r="A710" s="59"/>
      <c r="B710" s="59"/>
      <c r="C710" s="59"/>
      <c r="D710" s="59"/>
      <c r="E710" s="59"/>
      <c r="F710" s="59"/>
      <c r="G710" s="59"/>
      <c r="H710" s="79"/>
      <c r="I710" s="59"/>
      <c r="J710" s="59"/>
      <c r="K710" s="59"/>
      <c r="L710" s="59"/>
      <c r="M710" s="59"/>
      <c r="N710" s="59"/>
      <c r="O710" s="59"/>
      <c r="P710" s="59"/>
      <c r="Q710" s="59"/>
      <c r="R710" s="59"/>
      <c r="S710" s="59"/>
      <c r="T710" s="59"/>
      <c r="U710" s="59"/>
      <c r="V710" s="59"/>
      <c r="W710" s="59"/>
      <c r="X710" s="59"/>
      <c r="Y710" s="59"/>
      <c r="Z710" s="59"/>
      <c r="AA710" s="59"/>
    </row>
    <row r="711" spans="1:27" ht="16">
      <c r="A711" s="59"/>
      <c r="B711" s="59"/>
      <c r="C711" s="59"/>
      <c r="D711" s="59"/>
      <c r="E711" s="59"/>
      <c r="F711" s="59"/>
      <c r="G711" s="59"/>
      <c r="H711" s="79"/>
      <c r="I711" s="59"/>
      <c r="J711" s="59"/>
      <c r="K711" s="59"/>
      <c r="L711" s="59"/>
      <c r="M711" s="59"/>
      <c r="N711" s="59"/>
      <c r="O711" s="59"/>
      <c r="P711" s="59"/>
      <c r="Q711" s="59"/>
      <c r="R711" s="59"/>
      <c r="S711" s="59"/>
      <c r="T711" s="59"/>
      <c r="U711" s="59"/>
      <c r="V711" s="59"/>
      <c r="W711" s="59"/>
      <c r="X711" s="59"/>
      <c r="Y711" s="59"/>
      <c r="Z711" s="59"/>
      <c r="AA711" s="59"/>
    </row>
    <row r="712" spans="1:27" ht="16">
      <c r="A712" s="59"/>
      <c r="B712" s="59"/>
      <c r="C712" s="59"/>
      <c r="D712" s="59"/>
      <c r="E712" s="59"/>
      <c r="F712" s="59"/>
      <c r="G712" s="59"/>
      <c r="H712" s="79"/>
      <c r="I712" s="59"/>
      <c r="J712" s="59"/>
      <c r="K712" s="59"/>
      <c r="L712" s="59"/>
      <c r="M712" s="59"/>
      <c r="N712" s="59"/>
      <c r="O712" s="59"/>
      <c r="P712" s="59"/>
      <c r="Q712" s="59"/>
      <c r="R712" s="59"/>
      <c r="S712" s="59"/>
      <c r="T712" s="59"/>
      <c r="U712" s="59"/>
      <c r="V712" s="59"/>
      <c r="W712" s="59"/>
      <c r="X712" s="59"/>
      <c r="Y712" s="59"/>
      <c r="Z712" s="59"/>
      <c r="AA712" s="59"/>
    </row>
    <row r="713" spans="1:27" ht="16">
      <c r="A713" s="59"/>
      <c r="B713" s="59"/>
      <c r="C713" s="59"/>
      <c r="D713" s="59"/>
      <c r="E713" s="59"/>
      <c r="F713" s="59"/>
      <c r="G713" s="59"/>
      <c r="H713" s="79"/>
      <c r="I713" s="59"/>
      <c r="J713" s="59"/>
      <c r="K713" s="59"/>
      <c r="L713" s="59"/>
      <c r="M713" s="59"/>
      <c r="N713" s="59"/>
      <c r="O713" s="59"/>
      <c r="P713" s="59"/>
      <c r="Q713" s="59"/>
      <c r="R713" s="59"/>
      <c r="S713" s="59"/>
      <c r="T713" s="59"/>
      <c r="U713" s="59"/>
      <c r="V713" s="59"/>
      <c r="W713" s="59"/>
      <c r="X713" s="59"/>
      <c r="Y713" s="59"/>
      <c r="Z713" s="59"/>
      <c r="AA713" s="59"/>
    </row>
    <row r="714" spans="1:27" ht="16">
      <c r="A714" s="59"/>
      <c r="B714" s="59"/>
      <c r="C714" s="59"/>
      <c r="D714" s="59"/>
      <c r="E714" s="59"/>
      <c r="F714" s="59"/>
      <c r="G714" s="59"/>
      <c r="H714" s="79"/>
      <c r="I714" s="59"/>
      <c r="J714" s="59"/>
      <c r="K714" s="59"/>
      <c r="L714" s="59"/>
      <c r="M714" s="59"/>
      <c r="N714" s="59"/>
      <c r="O714" s="59"/>
      <c r="P714" s="59"/>
      <c r="Q714" s="59"/>
      <c r="R714" s="59"/>
      <c r="S714" s="59"/>
      <c r="T714" s="59"/>
      <c r="U714" s="59"/>
      <c r="V714" s="59"/>
      <c r="W714" s="59"/>
      <c r="X714" s="59"/>
      <c r="Y714" s="59"/>
      <c r="Z714" s="59"/>
      <c r="AA714" s="59"/>
    </row>
    <row r="715" spans="1:27" ht="16">
      <c r="A715" s="59"/>
      <c r="B715" s="59"/>
      <c r="C715" s="59"/>
      <c r="D715" s="59"/>
      <c r="E715" s="59"/>
      <c r="F715" s="59"/>
      <c r="G715" s="59"/>
      <c r="H715" s="79"/>
      <c r="I715" s="59"/>
      <c r="J715" s="59"/>
      <c r="K715" s="59"/>
      <c r="L715" s="59"/>
      <c r="M715" s="59"/>
      <c r="N715" s="59"/>
      <c r="O715" s="59"/>
      <c r="P715" s="59"/>
      <c r="Q715" s="59"/>
      <c r="R715" s="59"/>
      <c r="S715" s="59"/>
      <c r="T715" s="59"/>
      <c r="U715" s="59"/>
      <c r="V715" s="59"/>
      <c r="W715" s="59"/>
      <c r="X715" s="59"/>
      <c r="Y715" s="59"/>
      <c r="Z715" s="59"/>
      <c r="AA715" s="59"/>
    </row>
    <row r="716" spans="1:27" ht="16">
      <c r="A716" s="59"/>
      <c r="B716" s="59"/>
      <c r="C716" s="59"/>
      <c r="D716" s="59"/>
      <c r="E716" s="59"/>
      <c r="F716" s="59"/>
      <c r="G716" s="59"/>
      <c r="H716" s="79"/>
      <c r="I716" s="59"/>
      <c r="J716" s="59"/>
      <c r="K716" s="59"/>
      <c r="L716" s="59"/>
      <c r="M716" s="59"/>
      <c r="N716" s="59"/>
      <c r="O716" s="59"/>
      <c r="P716" s="59"/>
      <c r="Q716" s="59"/>
      <c r="R716" s="59"/>
      <c r="S716" s="59"/>
      <c r="T716" s="59"/>
      <c r="U716" s="59"/>
      <c r="V716" s="59"/>
      <c r="W716" s="59"/>
      <c r="X716" s="59"/>
      <c r="Y716" s="59"/>
      <c r="Z716" s="59"/>
      <c r="AA716" s="59"/>
    </row>
    <row r="717" spans="1:27" ht="16">
      <c r="A717" s="59"/>
      <c r="B717" s="59"/>
      <c r="C717" s="59"/>
      <c r="D717" s="59"/>
      <c r="E717" s="59"/>
      <c r="F717" s="59"/>
      <c r="G717" s="59"/>
      <c r="H717" s="79"/>
      <c r="I717" s="59"/>
      <c r="J717" s="59"/>
      <c r="K717" s="59"/>
      <c r="L717" s="59"/>
      <c r="M717" s="59"/>
      <c r="N717" s="59"/>
      <c r="O717" s="59"/>
      <c r="P717" s="59"/>
      <c r="Q717" s="59"/>
      <c r="R717" s="59"/>
      <c r="S717" s="59"/>
      <c r="T717" s="59"/>
      <c r="U717" s="59"/>
      <c r="V717" s="59"/>
      <c r="W717" s="59"/>
      <c r="X717" s="59"/>
      <c r="Y717" s="59"/>
      <c r="Z717" s="59"/>
      <c r="AA717" s="59"/>
    </row>
    <row r="718" spans="1:27" ht="16">
      <c r="A718" s="59"/>
      <c r="B718" s="59"/>
      <c r="C718" s="59"/>
      <c r="D718" s="59"/>
      <c r="E718" s="59"/>
      <c r="F718" s="59"/>
      <c r="G718" s="59"/>
      <c r="H718" s="79"/>
      <c r="I718" s="59"/>
      <c r="J718" s="59"/>
      <c r="K718" s="59"/>
      <c r="L718" s="59"/>
      <c r="M718" s="59"/>
      <c r="N718" s="59"/>
      <c r="O718" s="59"/>
      <c r="P718" s="59"/>
      <c r="Q718" s="59"/>
      <c r="R718" s="59"/>
      <c r="S718" s="59"/>
      <c r="T718" s="59"/>
      <c r="U718" s="59"/>
      <c r="V718" s="59"/>
      <c r="W718" s="59"/>
      <c r="X718" s="59"/>
      <c r="Y718" s="59"/>
      <c r="Z718" s="59"/>
      <c r="AA718" s="59"/>
    </row>
    <row r="719" spans="1:27" ht="16">
      <c r="A719" s="59"/>
      <c r="B719" s="59"/>
      <c r="C719" s="59"/>
      <c r="D719" s="59"/>
      <c r="E719" s="59"/>
      <c r="F719" s="59"/>
      <c r="G719" s="59"/>
      <c r="H719" s="79"/>
      <c r="I719" s="59"/>
      <c r="J719" s="59"/>
      <c r="K719" s="59"/>
      <c r="L719" s="59"/>
      <c r="M719" s="59"/>
      <c r="N719" s="59"/>
      <c r="O719" s="59"/>
      <c r="P719" s="59"/>
      <c r="Q719" s="59"/>
      <c r="R719" s="59"/>
      <c r="S719" s="59"/>
      <c r="T719" s="59"/>
      <c r="U719" s="59"/>
      <c r="V719" s="59"/>
      <c r="W719" s="59"/>
      <c r="X719" s="59"/>
      <c r="Y719" s="59"/>
      <c r="Z719" s="59"/>
      <c r="AA719" s="59"/>
    </row>
    <row r="720" spans="1:27" ht="16">
      <c r="A720" s="59"/>
      <c r="B720" s="59"/>
      <c r="C720" s="59"/>
      <c r="D720" s="59"/>
      <c r="E720" s="59"/>
      <c r="F720" s="59"/>
      <c r="G720" s="59"/>
      <c r="H720" s="79"/>
      <c r="I720" s="59"/>
      <c r="J720" s="59"/>
      <c r="K720" s="59"/>
      <c r="L720" s="59"/>
      <c r="M720" s="59"/>
      <c r="N720" s="59"/>
      <c r="O720" s="59"/>
      <c r="P720" s="59"/>
      <c r="Q720" s="59"/>
      <c r="R720" s="59"/>
      <c r="S720" s="59"/>
      <c r="T720" s="59"/>
      <c r="U720" s="59"/>
      <c r="V720" s="59"/>
      <c r="W720" s="59"/>
      <c r="X720" s="59"/>
      <c r="Y720" s="59"/>
      <c r="Z720" s="59"/>
      <c r="AA720" s="59"/>
    </row>
    <row r="721" spans="1:27" ht="16">
      <c r="A721" s="59"/>
      <c r="B721" s="59"/>
      <c r="C721" s="59"/>
      <c r="D721" s="59"/>
      <c r="E721" s="59"/>
      <c r="F721" s="59"/>
      <c r="G721" s="59"/>
      <c r="H721" s="79"/>
      <c r="I721" s="59"/>
      <c r="J721" s="59"/>
      <c r="K721" s="59"/>
      <c r="L721" s="59"/>
      <c r="M721" s="59"/>
      <c r="N721" s="59"/>
      <c r="O721" s="59"/>
      <c r="P721" s="59"/>
      <c r="Q721" s="59"/>
      <c r="R721" s="59"/>
      <c r="S721" s="59"/>
      <c r="T721" s="59"/>
      <c r="U721" s="59"/>
      <c r="V721" s="59"/>
      <c r="W721" s="59"/>
      <c r="X721" s="59"/>
      <c r="Y721" s="59"/>
      <c r="Z721" s="59"/>
      <c r="AA721" s="59"/>
    </row>
    <row r="722" spans="1:27" ht="16">
      <c r="A722" s="59"/>
      <c r="B722" s="59"/>
      <c r="C722" s="59"/>
      <c r="D722" s="59"/>
      <c r="E722" s="59"/>
      <c r="F722" s="59"/>
      <c r="G722" s="59"/>
      <c r="H722" s="79"/>
      <c r="I722" s="59"/>
      <c r="J722" s="59"/>
      <c r="K722" s="59"/>
      <c r="L722" s="59"/>
      <c r="M722" s="59"/>
      <c r="N722" s="59"/>
      <c r="O722" s="59"/>
      <c r="P722" s="59"/>
      <c r="Q722" s="59"/>
      <c r="R722" s="59"/>
      <c r="S722" s="59"/>
      <c r="T722" s="59"/>
      <c r="U722" s="59"/>
      <c r="V722" s="59"/>
      <c r="W722" s="59"/>
      <c r="X722" s="59"/>
      <c r="Y722" s="59"/>
      <c r="Z722" s="59"/>
      <c r="AA722" s="59"/>
    </row>
    <row r="723" spans="1:27" ht="16">
      <c r="A723" s="59"/>
      <c r="B723" s="59"/>
      <c r="C723" s="59"/>
      <c r="D723" s="59"/>
      <c r="E723" s="59"/>
      <c r="F723" s="59"/>
      <c r="G723" s="59"/>
      <c r="H723" s="79"/>
      <c r="I723" s="59"/>
      <c r="J723" s="59"/>
      <c r="K723" s="59"/>
      <c r="L723" s="59"/>
      <c r="M723" s="59"/>
      <c r="N723" s="59"/>
      <c r="O723" s="59"/>
      <c r="P723" s="59"/>
      <c r="Q723" s="59"/>
      <c r="R723" s="59"/>
      <c r="S723" s="59"/>
      <c r="T723" s="59"/>
      <c r="U723" s="59"/>
      <c r="V723" s="59"/>
      <c r="W723" s="59"/>
      <c r="X723" s="59"/>
      <c r="Y723" s="59"/>
      <c r="Z723" s="59"/>
      <c r="AA723" s="59"/>
    </row>
    <row r="724" spans="1:27" ht="16">
      <c r="A724" s="59"/>
      <c r="B724" s="59"/>
      <c r="C724" s="59"/>
      <c r="D724" s="59"/>
      <c r="E724" s="59"/>
      <c r="F724" s="59"/>
      <c r="G724" s="59"/>
      <c r="H724" s="79"/>
      <c r="I724" s="59"/>
      <c r="J724" s="59"/>
      <c r="K724" s="59"/>
      <c r="L724" s="59"/>
      <c r="M724" s="59"/>
      <c r="N724" s="59"/>
      <c r="O724" s="59"/>
      <c r="P724" s="59"/>
      <c r="Q724" s="59"/>
      <c r="R724" s="59"/>
      <c r="S724" s="59"/>
      <c r="T724" s="59"/>
      <c r="U724" s="59"/>
      <c r="V724" s="59"/>
      <c r="W724" s="59"/>
      <c r="X724" s="59"/>
      <c r="Y724" s="59"/>
      <c r="Z724" s="59"/>
      <c r="AA724" s="59"/>
    </row>
    <row r="725" spans="1:27" ht="16">
      <c r="A725" s="59"/>
      <c r="B725" s="59"/>
      <c r="C725" s="59"/>
      <c r="D725" s="59"/>
      <c r="E725" s="59"/>
      <c r="F725" s="59"/>
      <c r="G725" s="59"/>
      <c r="H725" s="79"/>
      <c r="I725" s="59"/>
      <c r="J725" s="59"/>
      <c r="K725" s="59"/>
      <c r="L725" s="59"/>
      <c r="M725" s="59"/>
      <c r="N725" s="59"/>
      <c r="O725" s="59"/>
      <c r="P725" s="59"/>
      <c r="Q725" s="59"/>
      <c r="R725" s="59"/>
      <c r="S725" s="59"/>
      <c r="T725" s="59"/>
      <c r="U725" s="59"/>
      <c r="V725" s="59"/>
      <c r="W725" s="59"/>
      <c r="X725" s="59"/>
      <c r="Y725" s="59"/>
      <c r="Z725" s="59"/>
      <c r="AA725" s="59"/>
    </row>
    <row r="726" spans="1:27" ht="16">
      <c r="A726" s="59"/>
      <c r="B726" s="59"/>
      <c r="C726" s="59"/>
      <c r="D726" s="59"/>
      <c r="E726" s="59"/>
      <c r="F726" s="59"/>
      <c r="G726" s="59"/>
      <c r="H726" s="79"/>
      <c r="I726" s="59"/>
      <c r="J726" s="59"/>
      <c r="K726" s="59"/>
      <c r="L726" s="59"/>
      <c r="M726" s="59"/>
      <c r="N726" s="59"/>
      <c r="O726" s="59"/>
      <c r="P726" s="59"/>
      <c r="Q726" s="59"/>
      <c r="R726" s="59"/>
      <c r="S726" s="59"/>
      <c r="T726" s="59"/>
      <c r="U726" s="59"/>
      <c r="V726" s="59"/>
      <c r="W726" s="59"/>
      <c r="X726" s="59"/>
      <c r="Y726" s="59"/>
      <c r="Z726" s="59"/>
      <c r="AA726" s="59"/>
    </row>
    <row r="727" spans="1:27" ht="16">
      <c r="A727" s="59"/>
      <c r="B727" s="59"/>
      <c r="C727" s="59"/>
      <c r="D727" s="59"/>
      <c r="E727" s="59"/>
      <c r="F727" s="59"/>
      <c r="G727" s="59"/>
      <c r="H727" s="79"/>
      <c r="I727" s="59"/>
      <c r="J727" s="59"/>
      <c r="K727" s="59"/>
      <c r="L727" s="59"/>
      <c r="M727" s="59"/>
      <c r="N727" s="59"/>
      <c r="O727" s="59"/>
      <c r="P727" s="59"/>
      <c r="Q727" s="59"/>
      <c r="R727" s="59"/>
      <c r="S727" s="59"/>
      <c r="T727" s="59"/>
      <c r="U727" s="59"/>
      <c r="V727" s="59"/>
      <c r="W727" s="59"/>
      <c r="X727" s="59"/>
      <c r="Y727" s="59"/>
      <c r="Z727" s="59"/>
      <c r="AA727" s="59"/>
    </row>
    <row r="728" spans="1:27" ht="16">
      <c r="A728" s="59"/>
      <c r="B728" s="59"/>
      <c r="C728" s="59"/>
      <c r="D728" s="59"/>
      <c r="E728" s="59"/>
      <c r="F728" s="59"/>
      <c r="G728" s="59"/>
      <c r="H728" s="79"/>
      <c r="I728" s="59"/>
      <c r="J728" s="59"/>
      <c r="K728" s="59"/>
      <c r="L728" s="59"/>
      <c r="M728" s="59"/>
      <c r="N728" s="59"/>
      <c r="O728" s="59"/>
      <c r="P728" s="59"/>
      <c r="Q728" s="59"/>
      <c r="R728" s="59"/>
      <c r="S728" s="59"/>
      <c r="T728" s="59"/>
      <c r="U728" s="59"/>
      <c r="V728" s="59"/>
      <c r="W728" s="59"/>
      <c r="X728" s="59"/>
      <c r="Y728" s="59"/>
      <c r="Z728" s="59"/>
      <c r="AA728" s="59"/>
    </row>
    <row r="729" spans="1:27" ht="16">
      <c r="A729" s="59"/>
      <c r="B729" s="59"/>
      <c r="C729" s="59"/>
      <c r="D729" s="59"/>
      <c r="E729" s="59"/>
      <c r="F729" s="59"/>
      <c r="G729" s="59"/>
      <c r="H729" s="79"/>
      <c r="I729" s="59"/>
      <c r="J729" s="59"/>
      <c r="K729" s="59"/>
      <c r="L729" s="59"/>
      <c r="M729" s="59"/>
      <c r="N729" s="59"/>
      <c r="O729" s="59"/>
      <c r="P729" s="59"/>
      <c r="Q729" s="59"/>
      <c r="R729" s="59"/>
      <c r="S729" s="59"/>
      <c r="T729" s="59"/>
      <c r="U729" s="59"/>
      <c r="V729" s="59"/>
      <c r="W729" s="59"/>
      <c r="X729" s="59"/>
      <c r="Y729" s="59"/>
      <c r="Z729" s="59"/>
      <c r="AA729" s="59"/>
    </row>
    <row r="730" spans="1:27" ht="16">
      <c r="A730" s="59"/>
      <c r="B730" s="59"/>
      <c r="C730" s="59"/>
      <c r="D730" s="59"/>
      <c r="E730" s="59"/>
      <c r="F730" s="59"/>
      <c r="G730" s="59"/>
      <c r="H730" s="79"/>
      <c r="I730" s="59"/>
      <c r="J730" s="59"/>
      <c r="K730" s="59"/>
      <c r="L730" s="59"/>
      <c r="M730" s="59"/>
      <c r="N730" s="59"/>
      <c r="O730" s="59"/>
      <c r="P730" s="59"/>
      <c r="Q730" s="59"/>
      <c r="R730" s="59"/>
      <c r="S730" s="59"/>
      <c r="T730" s="59"/>
      <c r="U730" s="59"/>
      <c r="V730" s="59"/>
      <c r="W730" s="59"/>
      <c r="X730" s="59"/>
      <c r="Y730" s="59"/>
      <c r="Z730" s="59"/>
      <c r="AA730" s="59"/>
    </row>
    <row r="731" spans="1:27" ht="16">
      <c r="A731" s="59"/>
      <c r="B731" s="59"/>
      <c r="C731" s="59"/>
      <c r="D731" s="59"/>
      <c r="E731" s="59"/>
      <c r="F731" s="59"/>
      <c r="G731" s="59"/>
      <c r="H731" s="79"/>
      <c r="I731" s="59"/>
      <c r="J731" s="59"/>
      <c r="K731" s="59"/>
      <c r="L731" s="59"/>
      <c r="M731" s="59"/>
      <c r="N731" s="59"/>
      <c r="O731" s="59"/>
      <c r="P731" s="59"/>
      <c r="Q731" s="59"/>
      <c r="R731" s="59"/>
      <c r="S731" s="59"/>
      <c r="T731" s="59"/>
      <c r="U731" s="59"/>
      <c r="V731" s="59"/>
      <c r="W731" s="59"/>
      <c r="X731" s="59"/>
      <c r="Y731" s="59"/>
      <c r="Z731" s="59"/>
      <c r="AA731" s="59"/>
    </row>
    <row r="732" spans="1:27" ht="16">
      <c r="A732" s="59"/>
      <c r="B732" s="59"/>
      <c r="C732" s="59"/>
      <c r="D732" s="59"/>
      <c r="E732" s="59"/>
      <c r="F732" s="59"/>
      <c r="G732" s="59"/>
      <c r="H732" s="79"/>
      <c r="I732" s="59"/>
      <c r="J732" s="59"/>
      <c r="K732" s="59"/>
      <c r="L732" s="59"/>
      <c r="M732" s="59"/>
      <c r="N732" s="59"/>
      <c r="O732" s="59"/>
      <c r="P732" s="59"/>
      <c r="Q732" s="59"/>
      <c r="R732" s="59"/>
      <c r="S732" s="59"/>
      <c r="T732" s="59"/>
      <c r="U732" s="59"/>
      <c r="V732" s="59"/>
      <c r="W732" s="59"/>
      <c r="X732" s="59"/>
      <c r="Y732" s="59"/>
      <c r="Z732" s="59"/>
      <c r="AA732" s="59"/>
    </row>
    <row r="733" spans="1:27" ht="16">
      <c r="A733" s="59"/>
      <c r="B733" s="59"/>
      <c r="C733" s="59"/>
      <c r="D733" s="59"/>
      <c r="E733" s="59"/>
      <c r="F733" s="59"/>
      <c r="G733" s="59"/>
      <c r="H733" s="79"/>
      <c r="I733" s="59"/>
      <c r="J733" s="59"/>
      <c r="K733" s="59"/>
      <c r="L733" s="59"/>
      <c r="M733" s="59"/>
      <c r="N733" s="59"/>
      <c r="O733" s="59"/>
      <c r="P733" s="59"/>
      <c r="Q733" s="59"/>
      <c r="R733" s="59"/>
      <c r="S733" s="59"/>
      <c r="T733" s="59"/>
      <c r="U733" s="59"/>
      <c r="V733" s="59"/>
      <c r="W733" s="59"/>
      <c r="X733" s="59"/>
      <c r="Y733" s="59"/>
      <c r="Z733" s="59"/>
      <c r="AA733" s="59"/>
    </row>
    <row r="734" spans="1:27" ht="16">
      <c r="A734" s="59"/>
      <c r="B734" s="59"/>
      <c r="C734" s="59"/>
      <c r="D734" s="59"/>
      <c r="E734" s="59"/>
      <c r="F734" s="59"/>
      <c r="G734" s="59"/>
      <c r="H734" s="79"/>
      <c r="I734" s="59"/>
      <c r="J734" s="59"/>
      <c r="K734" s="59"/>
      <c r="L734" s="59"/>
      <c r="M734" s="59"/>
      <c r="N734" s="59"/>
      <c r="O734" s="59"/>
      <c r="P734" s="59"/>
      <c r="Q734" s="59"/>
      <c r="R734" s="59"/>
      <c r="S734" s="59"/>
      <c r="T734" s="59"/>
      <c r="U734" s="59"/>
      <c r="V734" s="59"/>
      <c r="W734" s="59"/>
      <c r="X734" s="59"/>
      <c r="Y734" s="59"/>
      <c r="Z734" s="59"/>
      <c r="AA734" s="59"/>
    </row>
    <row r="735" spans="1:27" ht="16">
      <c r="A735" s="59"/>
      <c r="B735" s="59"/>
      <c r="C735" s="59"/>
      <c r="D735" s="59"/>
      <c r="E735" s="59"/>
      <c r="F735" s="59"/>
      <c r="G735" s="59"/>
      <c r="H735" s="79"/>
      <c r="I735" s="59"/>
      <c r="J735" s="59"/>
      <c r="K735" s="59"/>
      <c r="L735" s="59"/>
      <c r="M735" s="59"/>
      <c r="N735" s="59"/>
      <c r="O735" s="59"/>
      <c r="P735" s="59"/>
      <c r="Q735" s="59"/>
      <c r="R735" s="59"/>
      <c r="S735" s="59"/>
      <c r="T735" s="59"/>
      <c r="U735" s="59"/>
      <c r="V735" s="59"/>
      <c r="W735" s="59"/>
      <c r="X735" s="59"/>
      <c r="Y735" s="59"/>
      <c r="Z735" s="59"/>
      <c r="AA735" s="59"/>
    </row>
    <row r="736" spans="1:27" ht="16">
      <c r="A736" s="59"/>
      <c r="B736" s="59"/>
      <c r="C736" s="59"/>
      <c r="D736" s="59"/>
      <c r="E736" s="59"/>
      <c r="F736" s="59"/>
      <c r="G736" s="59"/>
      <c r="H736" s="79"/>
      <c r="I736" s="59"/>
      <c r="J736" s="59"/>
      <c r="K736" s="59"/>
      <c r="L736" s="59"/>
      <c r="M736" s="59"/>
      <c r="N736" s="59"/>
      <c r="O736" s="59"/>
      <c r="P736" s="59"/>
      <c r="Q736" s="59"/>
      <c r="R736" s="59"/>
      <c r="S736" s="59"/>
      <c r="T736" s="59"/>
      <c r="U736" s="59"/>
      <c r="V736" s="59"/>
      <c r="W736" s="59"/>
      <c r="X736" s="59"/>
      <c r="Y736" s="59"/>
      <c r="Z736" s="59"/>
      <c r="AA736" s="59"/>
    </row>
    <row r="737" spans="1:27" ht="16">
      <c r="A737" s="59"/>
      <c r="B737" s="59"/>
      <c r="C737" s="59"/>
      <c r="D737" s="59"/>
      <c r="E737" s="59"/>
      <c r="F737" s="59"/>
      <c r="G737" s="59"/>
      <c r="H737" s="79"/>
      <c r="I737" s="59"/>
      <c r="J737" s="59"/>
      <c r="K737" s="59"/>
      <c r="L737" s="59"/>
      <c r="M737" s="59"/>
      <c r="N737" s="59"/>
      <c r="O737" s="59"/>
      <c r="P737" s="59"/>
      <c r="Q737" s="59"/>
      <c r="R737" s="59"/>
      <c r="S737" s="59"/>
      <c r="T737" s="59"/>
      <c r="U737" s="59"/>
      <c r="V737" s="59"/>
      <c r="W737" s="59"/>
      <c r="X737" s="59"/>
      <c r="Y737" s="59"/>
      <c r="Z737" s="59"/>
      <c r="AA737" s="59"/>
    </row>
    <row r="738" spans="1:27" ht="16">
      <c r="A738" s="59"/>
      <c r="B738" s="59"/>
      <c r="C738" s="59"/>
      <c r="D738" s="59"/>
      <c r="E738" s="59"/>
      <c r="F738" s="59"/>
      <c r="G738" s="59"/>
      <c r="H738" s="79"/>
      <c r="I738" s="59"/>
      <c r="J738" s="59"/>
      <c r="K738" s="59"/>
      <c r="L738" s="59"/>
      <c r="M738" s="59"/>
      <c r="N738" s="59"/>
      <c r="O738" s="59"/>
      <c r="P738" s="59"/>
      <c r="Q738" s="59"/>
      <c r="R738" s="59"/>
      <c r="S738" s="59"/>
      <c r="T738" s="59"/>
      <c r="U738" s="59"/>
      <c r="V738" s="59"/>
      <c r="W738" s="59"/>
      <c r="X738" s="59"/>
      <c r="Y738" s="59"/>
      <c r="Z738" s="59"/>
      <c r="AA738" s="59"/>
    </row>
    <row r="739" spans="1:27" ht="16">
      <c r="A739" s="59"/>
      <c r="B739" s="59"/>
      <c r="C739" s="59"/>
      <c r="D739" s="59"/>
      <c r="E739" s="59"/>
      <c r="F739" s="59"/>
      <c r="G739" s="59"/>
      <c r="H739" s="79"/>
      <c r="I739" s="59"/>
      <c r="J739" s="59"/>
      <c r="K739" s="59"/>
      <c r="L739" s="59"/>
      <c r="M739" s="59"/>
      <c r="N739" s="59"/>
      <c r="O739" s="59"/>
      <c r="P739" s="59"/>
      <c r="Q739" s="59"/>
      <c r="R739" s="59"/>
      <c r="S739" s="59"/>
      <c r="T739" s="59"/>
      <c r="U739" s="59"/>
      <c r="V739" s="59"/>
      <c r="W739" s="59"/>
      <c r="X739" s="59"/>
      <c r="Y739" s="59"/>
      <c r="Z739" s="59"/>
      <c r="AA739" s="59"/>
    </row>
    <row r="740" spans="1:27" ht="16">
      <c r="A740" s="59"/>
      <c r="B740" s="59"/>
      <c r="C740" s="59"/>
      <c r="D740" s="59"/>
      <c r="E740" s="59"/>
      <c r="F740" s="59"/>
      <c r="G740" s="59"/>
      <c r="H740" s="79"/>
      <c r="I740" s="59"/>
      <c r="J740" s="59"/>
      <c r="K740" s="59"/>
      <c r="L740" s="59"/>
      <c r="M740" s="59"/>
      <c r="N740" s="59"/>
      <c r="O740" s="59"/>
      <c r="P740" s="59"/>
      <c r="Q740" s="59"/>
      <c r="R740" s="59"/>
      <c r="S740" s="59"/>
      <c r="T740" s="59"/>
      <c r="U740" s="59"/>
      <c r="V740" s="59"/>
      <c r="W740" s="59"/>
      <c r="X740" s="59"/>
      <c r="Y740" s="59"/>
      <c r="Z740" s="59"/>
      <c r="AA740" s="59"/>
    </row>
    <row r="741" spans="1:27" ht="16">
      <c r="A741" s="59"/>
      <c r="B741" s="59"/>
      <c r="C741" s="59"/>
      <c r="D741" s="59"/>
      <c r="E741" s="59"/>
      <c r="F741" s="59"/>
      <c r="G741" s="59"/>
      <c r="H741" s="79"/>
      <c r="I741" s="59"/>
      <c r="J741" s="59"/>
      <c r="K741" s="59"/>
      <c r="L741" s="59"/>
      <c r="M741" s="59"/>
      <c r="N741" s="59"/>
      <c r="O741" s="59"/>
      <c r="P741" s="59"/>
      <c r="Q741" s="59"/>
      <c r="R741" s="59"/>
      <c r="S741" s="59"/>
      <c r="T741" s="59"/>
      <c r="U741" s="59"/>
      <c r="V741" s="59"/>
      <c r="W741" s="59"/>
      <c r="X741" s="59"/>
      <c r="Y741" s="59"/>
      <c r="Z741" s="59"/>
      <c r="AA741" s="59"/>
    </row>
    <row r="742" spans="1:27" ht="16">
      <c r="A742" s="59"/>
      <c r="B742" s="59"/>
      <c r="C742" s="59"/>
      <c r="D742" s="59"/>
      <c r="E742" s="59"/>
      <c r="F742" s="59"/>
      <c r="G742" s="59"/>
      <c r="H742" s="79"/>
      <c r="I742" s="59"/>
      <c r="J742" s="59"/>
      <c r="K742" s="59"/>
      <c r="L742" s="59"/>
      <c r="M742" s="59"/>
      <c r="N742" s="59"/>
      <c r="O742" s="59"/>
      <c r="P742" s="59"/>
      <c r="Q742" s="59"/>
      <c r="R742" s="59"/>
      <c r="S742" s="59"/>
      <c r="T742" s="59"/>
      <c r="U742" s="59"/>
      <c r="V742" s="59"/>
      <c r="W742" s="59"/>
      <c r="X742" s="59"/>
      <c r="Y742" s="59"/>
      <c r="Z742" s="59"/>
      <c r="AA742" s="59"/>
    </row>
    <row r="743" spans="1:27" ht="16">
      <c r="A743" s="59"/>
      <c r="B743" s="59"/>
      <c r="C743" s="59"/>
      <c r="D743" s="59"/>
      <c r="E743" s="59"/>
      <c r="F743" s="59"/>
      <c r="G743" s="59"/>
      <c r="H743" s="79"/>
      <c r="I743" s="59"/>
      <c r="J743" s="59"/>
      <c r="K743" s="59"/>
      <c r="L743" s="59"/>
      <c r="M743" s="59"/>
      <c r="N743" s="59"/>
      <c r="O743" s="59"/>
      <c r="P743" s="59"/>
      <c r="Q743" s="59"/>
      <c r="R743" s="59"/>
      <c r="S743" s="59"/>
      <c r="T743" s="59"/>
      <c r="U743" s="59"/>
      <c r="V743" s="59"/>
      <c r="W743" s="59"/>
      <c r="X743" s="59"/>
      <c r="Y743" s="59"/>
      <c r="Z743" s="59"/>
      <c r="AA743" s="59"/>
    </row>
    <row r="744" spans="1:27" ht="16">
      <c r="A744" s="59"/>
      <c r="B744" s="59"/>
      <c r="C744" s="59"/>
      <c r="D744" s="59"/>
      <c r="E744" s="59"/>
      <c r="F744" s="59"/>
      <c r="G744" s="59"/>
      <c r="H744" s="79"/>
      <c r="I744" s="59"/>
      <c r="J744" s="59"/>
      <c r="K744" s="59"/>
      <c r="L744" s="59"/>
      <c r="M744" s="59"/>
      <c r="N744" s="59"/>
      <c r="O744" s="59"/>
      <c r="P744" s="59"/>
      <c r="Q744" s="59"/>
      <c r="R744" s="59"/>
      <c r="S744" s="59"/>
      <c r="T744" s="59"/>
      <c r="U744" s="59"/>
      <c r="V744" s="59"/>
      <c r="W744" s="59"/>
      <c r="X744" s="59"/>
      <c r="Y744" s="59"/>
      <c r="Z744" s="59"/>
      <c r="AA744" s="59"/>
    </row>
    <row r="745" spans="1:27" ht="16">
      <c r="A745" s="59"/>
      <c r="B745" s="59"/>
      <c r="C745" s="59"/>
      <c r="D745" s="59"/>
      <c r="E745" s="59"/>
      <c r="F745" s="59"/>
      <c r="G745" s="59"/>
      <c r="H745" s="79"/>
      <c r="I745" s="59"/>
      <c r="J745" s="59"/>
      <c r="K745" s="59"/>
      <c r="L745" s="59"/>
      <c r="M745" s="59"/>
      <c r="N745" s="59"/>
      <c r="O745" s="59"/>
      <c r="P745" s="59"/>
      <c r="Q745" s="59"/>
      <c r="R745" s="59"/>
      <c r="S745" s="59"/>
      <c r="T745" s="59"/>
      <c r="U745" s="59"/>
      <c r="V745" s="59"/>
      <c r="W745" s="59"/>
      <c r="X745" s="59"/>
      <c r="Y745" s="59"/>
      <c r="Z745" s="59"/>
      <c r="AA745" s="59"/>
    </row>
    <row r="746" spans="1:27" ht="16">
      <c r="A746" s="59"/>
      <c r="B746" s="59"/>
      <c r="C746" s="59"/>
      <c r="D746" s="59"/>
      <c r="E746" s="59"/>
      <c r="F746" s="59"/>
      <c r="G746" s="59"/>
      <c r="H746" s="79"/>
      <c r="I746" s="59"/>
      <c r="J746" s="59"/>
      <c r="K746" s="59"/>
      <c r="L746" s="59"/>
      <c r="M746" s="59"/>
      <c r="N746" s="59"/>
      <c r="O746" s="59"/>
      <c r="P746" s="59"/>
      <c r="Q746" s="59"/>
      <c r="R746" s="59"/>
      <c r="S746" s="59"/>
      <c r="T746" s="59"/>
      <c r="U746" s="59"/>
      <c r="V746" s="59"/>
      <c r="W746" s="59"/>
      <c r="X746" s="59"/>
      <c r="Y746" s="59"/>
      <c r="Z746" s="59"/>
      <c r="AA746" s="59"/>
    </row>
    <row r="747" spans="1:27" ht="16">
      <c r="A747" s="59"/>
      <c r="B747" s="59"/>
      <c r="C747" s="59"/>
      <c r="D747" s="59"/>
      <c r="E747" s="59"/>
      <c r="F747" s="59"/>
      <c r="G747" s="59"/>
      <c r="H747" s="79"/>
      <c r="I747" s="59"/>
      <c r="J747" s="59"/>
      <c r="K747" s="59"/>
      <c r="L747" s="59"/>
      <c r="M747" s="59"/>
      <c r="N747" s="59"/>
      <c r="O747" s="59"/>
      <c r="P747" s="59"/>
      <c r="Q747" s="59"/>
      <c r="R747" s="59"/>
      <c r="S747" s="59"/>
      <c r="T747" s="59"/>
      <c r="U747" s="59"/>
      <c r="V747" s="59"/>
      <c r="W747" s="59"/>
      <c r="X747" s="59"/>
      <c r="Y747" s="59"/>
      <c r="Z747" s="59"/>
      <c r="AA747" s="59"/>
    </row>
    <row r="748" spans="1:27" ht="16">
      <c r="A748" s="59"/>
      <c r="B748" s="59"/>
      <c r="C748" s="59"/>
      <c r="D748" s="59"/>
      <c r="E748" s="59"/>
      <c r="F748" s="59"/>
      <c r="G748" s="59"/>
      <c r="H748" s="79"/>
      <c r="I748" s="59"/>
      <c r="J748" s="59"/>
      <c r="K748" s="59"/>
      <c r="L748" s="59"/>
      <c r="M748" s="59"/>
      <c r="N748" s="59"/>
      <c r="O748" s="59"/>
      <c r="P748" s="59"/>
      <c r="Q748" s="59"/>
      <c r="R748" s="59"/>
      <c r="S748" s="59"/>
      <c r="T748" s="59"/>
      <c r="U748" s="59"/>
      <c r="V748" s="59"/>
      <c r="W748" s="59"/>
      <c r="X748" s="59"/>
      <c r="Y748" s="59"/>
      <c r="Z748" s="59"/>
      <c r="AA748" s="59"/>
    </row>
    <row r="749" spans="1:27" ht="16">
      <c r="A749" s="59"/>
      <c r="B749" s="59"/>
      <c r="C749" s="59"/>
      <c r="D749" s="59"/>
      <c r="E749" s="59"/>
      <c r="F749" s="59"/>
      <c r="G749" s="59"/>
      <c r="H749" s="79"/>
      <c r="I749" s="59"/>
      <c r="J749" s="59"/>
      <c r="K749" s="59"/>
      <c r="L749" s="59"/>
      <c r="M749" s="59"/>
      <c r="N749" s="59"/>
      <c r="O749" s="59"/>
      <c r="P749" s="59"/>
      <c r="Q749" s="59"/>
      <c r="R749" s="59"/>
      <c r="S749" s="59"/>
      <c r="T749" s="59"/>
      <c r="U749" s="59"/>
      <c r="V749" s="59"/>
      <c r="W749" s="59"/>
      <c r="X749" s="59"/>
      <c r="Y749" s="59"/>
      <c r="Z749" s="59"/>
      <c r="AA749" s="59"/>
    </row>
    <row r="750" spans="1:27" ht="16">
      <c r="A750" s="59"/>
      <c r="B750" s="59"/>
      <c r="C750" s="59"/>
      <c r="D750" s="59"/>
      <c r="E750" s="59"/>
      <c r="F750" s="59"/>
      <c r="G750" s="59"/>
      <c r="H750" s="79"/>
      <c r="I750" s="59"/>
      <c r="J750" s="59"/>
      <c r="K750" s="59"/>
      <c r="L750" s="59"/>
      <c r="M750" s="59"/>
      <c r="N750" s="59"/>
      <c r="O750" s="59"/>
      <c r="P750" s="59"/>
      <c r="Q750" s="59"/>
      <c r="R750" s="59"/>
      <c r="S750" s="59"/>
      <c r="T750" s="59"/>
      <c r="U750" s="59"/>
      <c r="V750" s="59"/>
      <c r="W750" s="59"/>
      <c r="X750" s="59"/>
      <c r="Y750" s="59"/>
      <c r="Z750" s="59"/>
      <c r="AA750" s="59"/>
    </row>
    <row r="751" spans="1:27" ht="16">
      <c r="A751" s="59"/>
      <c r="B751" s="59"/>
      <c r="C751" s="59"/>
      <c r="D751" s="59"/>
      <c r="E751" s="59"/>
      <c r="F751" s="59"/>
      <c r="G751" s="59"/>
      <c r="H751" s="79"/>
      <c r="I751" s="59"/>
      <c r="J751" s="59"/>
      <c r="K751" s="59"/>
      <c r="L751" s="59"/>
      <c r="M751" s="59"/>
      <c r="N751" s="59"/>
      <c r="O751" s="59"/>
      <c r="P751" s="59"/>
      <c r="Q751" s="59"/>
      <c r="R751" s="59"/>
      <c r="S751" s="59"/>
      <c r="T751" s="59"/>
      <c r="U751" s="59"/>
      <c r="V751" s="59"/>
      <c r="W751" s="59"/>
      <c r="X751" s="59"/>
      <c r="Y751" s="59"/>
      <c r="Z751" s="59"/>
      <c r="AA751" s="59"/>
    </row>
    <row r="752" spans="1:27" ht="16">
      <c r="A752" s="59"/>
      <c r="B752" s="59"/>
      <c r="C752" s="59"/>
      <c r="D752" s="59"/>
      <c r="E752" s="59"/>
      <c r="F752" s="59"/>
      <c r="G752" s="59"/>
      <c r="H752" s="79"/>
      <c r="I752" s="59"/>
      <c r="J752" s="59"/>
      <c r="K752" s="59"/>
      <c r="L752" s="59"/>
      <c r="M752" s="59"/>
      <c r="N752" s="59"/>
      <c r="O752" s="59"/>
      <c r="P752" s="59"/>
      <c r="Q752" s="59"/>
      <c r="R752" s="59"/>
      <c r="S752" s="59"/>
      <c r="T752" s="59"/>
      <c r="U752" s="59"/>
      <c r="V752" s="59"/>
      <c r="W752" s="59"/>
      <c r="X752" s="59"/>
      <c r="Y752" s="59"/>
      <c r="Z752" s="59"/>
      <c r="AA752" s="59"/>
    </row>
    <row r="753" spans="1:27" ht="16">
      <c r="A753" s="59"/>
      <c r="B753" s="59"/>
      <c r="C753" s="59"/>
      <c r="D753" s="59"/>
      <c r="E753" s="59"/>
      <c r="F753" s="59"/>
      <c r="G753" s="59"/>
      <c r="H753" s="79"/>
      <c r="I753" s="59"/>
      <c r="J753" s="59"/>
      <c r="K753" s="59"/>
      <c r="L753" s="59"/>
      <c r="M753" s="59"/>
      <c r="N753" s="59"/>
      <c r="O753" s="59"/>
      <c r="P753" s="59"/>
      <c r="Q753" s="59"/>
      <c r="R753" s="59"/>
      <c r="S753" s="59"/>
      <c r="T753" s="59"/>
      <c r="U753" s="59"/>
      <c r="V753" s="59"/>
      <c r="W753" s="59"/>
      <c r="X753" s="59"/>
      <c r="Y753" s="59"/>
      <c r="Z753" s="59"/>
      <c r="AA753" s="59"/>
    </row>
    <row r="754" spans="1:27" ht="16">
      <c r="A754" s="59"/>
      <c r="B754" s="59"/>
      <c r="C754" s="59"/>
      <c r="D754" s="59"/>
      <c r="E754" s="59"/>
      <c r="F754" s="59"/>
      <c r="G754" s="59"/>
      <c r="H754" s="79"/>
      <c r="I754" s="59"/>
      <c r="J754" s="59"/>
      <c r="K754" s="59"/>
      <c r="L754" s="59"/>
      <c r="M754" s="59"/>
      <c r="N754" s="59"/>
      <c r="O754" s="59"/>
      <c r="P754" s="59"/>
      <c r="Q754" s="59"/>
      <c r="R754" s="59"/>
      <c r="S754" s="59"/>
      <c r="T754" s="59"/>
      <c r="U754" s="59"/>
      <c r="V754" s="59"/>
      <c r="W754" s="59"/>
      <c r="X754" s="59"/>
      <c r="Y754" s="59"/>
      <c r="Z754" s="59"/>
      <c r="AA754" s="59"/>
    </row>
    <row r="755" spans="1:27" ht="16">
      <c r="A755" s="59"/>
      <c r="B755" s="59"/>
      <c r="C755" s="59"/>
      <c r="D755" s="59"/>
      <c r="E755" s="59"/>
      <c r="F755" s="59"/>
      <c r="G755" s="59"/>
      <c r="H755" s="79"/>
      <c r="I755" s="59"/>
      <c r="J755" s="59"/>
      <c r="K755" s="59"/>
      <c r="L755" s="59"/>
      <c r="M755" s="59"/>
      <c r="N755" s="59"/>
      <c r="O755" s="59"/>
      <c r="P755" s="59"/>
      <c r="Q755" s="59"/>
      <c r="R755" s="59"/>
      <c r="S755" s="59"/>
      <c r="T755" s="59"/>
      <c r="U755" s="59"/>
      <c r="V755" s="59"/>
      <c r="W755" s="59"/>
      <c r="X755" s="59"/>
      <c r="Y755" s="59"/>
      <c r="Z755" s="59"/>
      <c r="AA755" s="59"/>
    </row>
    <row r="756" spans="1:27" ht="16">
      <c r="A756" s="59"/>
      <c r="B756" s="59"/>
      <c r="C756" s="59"/>
      <c r="D756" s="59"/>
      <c r="E756" s="59"/>
      <c r="F756" s="59"/>
      <c r="G756" s="59"/>
      <c r="H756" s="79"/>
      <c r="I756" s="59"/>
      <c r="J756" s="59"/>
      <c r="K756" s="59"/>
      <c r="L756" s="59"/>
      <c r="M756" s="59"/>
      <c r="N756" s="59"/>
      <c r="O756" s="59"/>
      <c r="P756" s="59"/>
      <c r="Q756" s="59"/>
      <c r="R756" s="59"/>
      <c r="S756" s="59"/>
      <c r="T756" s="59"/>
      <c r="U756" s="59"/>
      <c r="V756" s="59"/>
      <c r="W756" s="59"/>
      <c r="X756" s="59"/>
      <c r="Y756" s="59"/>
      <c r="Z756" s="59"/>
      <c r="AA756" s="59"/>
    </row>
    <row r="757" spans="1:27" ht="16">
      <c r="A757" s="59"/>
      <c r="B757" s="59"/>
      <c r="C757" s="59"/>
      <c r="D757" s="59"/>
      <c r="E757" s="59"/>
      <c r="F757" s="59"/>
      <c r="G757" s="59"/>
      <c r="H757" s="79"/>
      <c r="I757" s="59"/>
      <c r="J757" s="59"/>
      <c r="K757" s="59"/>
      <c r="L757" s="59"/>
      <c r="M757" s="59"/>
      <c r="N757" s="59"/>
      <c r="O757" s="59"/>
      <c r="P757" s="59"/>
      <c r="Q757" s="59"/>
      <c r="R757" s="59"/>
      <c r="S757" s="59"/>
      <c r="T757" s="59"/>
      <c r="U757" s="59"/>
      <c r="V757" s="59"/>
      <c r="W757" s="59"/>
      <c r="X757" s="59"/>
      <c r="Y757" s="59"/>
      <c r="Z757" s="59"/>
      <c r="AA757" s="59"/>
    </row>
    <row r="758" spans="1:27" ht="16">
      <c r="A758" s="59"/>
      <c r="B758" s="59"/>
      <c r="C758" s="59"/>
      <c r="D758" s="59"/>
      <c r="E758" s="59"/>
      <c r="F758" s="59"/>
      <c r="G758" s="59"/>
      <c r="H758" s="79"/>
      <c r="I758" s="59"/>
      <c r="J758" s="59"/>
      <c r="K758" s="59"/>
      <c r="L758" s="59"/>
      <c r="M758" s="59"/>
      <c r="N758" s="59"/>
      <c r="O758" s="59"/>
      <c r="P758" s="59"/>
      <c r="Q758" s="59"/>
      <c r="R758" s="59"/>
      <c r="S758" s="59"/>
      <c r="T758" s="59"/>
      <c r="U758" s="59"/>
      <c r="V758" s="59"/>
      <c r="W758" s="59"/>
      <c r="X758" s="59"/>
      <c r="Y758" s="59"/>
      <c r="Z758" s="59"/>
      <c r="AA758" s="59"/>
    </row>
    <row r="759" spans="1:27" ht="16">
      <c r="A759" s="59"/>
      <c r="B759" s="59"/>
      <c r="C759" s="59"/>
      <c r="D759" s="59"/>
      <c r="E759" s="59"/>
      <c r="F759" s="59"/>
      <c r="G759" s="59"/>
      <c r="H759" s="79"/>
      <c r="I759" s="59"/>
      <c r="J759" s="59"/>
      <c r="K759" s="59"/>
      <c r="L759" s="59"/>
      <c r="M759" s="59"/>
      <c r="N759" s="59"/>
      <c r="O759" s="59"/>
      <c r="P759" s="59"/>
      <c r="Q759" s="59"/>
      <c r="R759" s="59"/>
      <c r="S759" s="59"/>
      <c r="T759" s="59"/>
      <c r="U759" s="59"/>
      <c r="V759" s="59"/>
      <c r="W759" s="59"/>
      <c r="X759" s="59"/>
      <c r="Y759" s="59"/>
      <c r="Z759" s="59"/>
      <c r="AA759" s="59"/>
    </row>
    <row r="760" spans="1:27" ht="16">
      <c r="A760" s="59"/>
      <c r="B760" s="59"/>
      <c r="C760" s="59"/>
      <c r="D760" s="59"/>
      <c r="E760" s="59"/>
      <c r="F760" s="59"/>
      <c r="G760" s="59"/>
      <c r="H760" s="79"/>
      <c r="I760" s="59"/>
      <c r="J760" s="59"/>
      <c r="K760" s="59"/>
      <c r="L760" s="59"/>
      <c r="M760" s="59"/>
      <c r="N760" s="59"/>
      <c r="O760" s="59"/>
      <c r="P760" s="59"/>
      <c r="Q760" s="59"/>
      <c r="R760" s="59"/>
      <c r="S760" s="59"/>
      <c r="T760" s="59"/>
      <c r="U760" s="59"/>
      <c r="V760" s="59"/>
      <c r="W760" s="59"/>
      <c r="X760" s="59"/>
      <c r="Y760" s="59"/>
      <c r="Z760" s="59"/>
      <c r="AA760" s="59"/>
    </row>
    <row r="761" spans="1:27" ht="16">
      <c r="A761" s="59"/>
      <c r="B761" s="59"/>
      <c r="C761" s="59"/>
      <c r="D761" s="59"/>
      <c r="E761" s="59"/>
      <c r="F761" s="59"/>
      <c r="G761" s="59"/>
      <c r="H761" s="79"/>
      <c r="I761" s="59"/>
      <c r="J761" s="59"/>
      <c r="K761" s="59"/>
      <c r="L761" s="59"/>
      <c r="M761" s="59"/>
      <c r="N761" s="59"/>
      <c r="O761" s="59"/>
      <c r="P761" s="59"/>
      <c r="Q761" s="59"/>
      <c r="R761" s="59"/>
      <c r="S761" s="59"/>
      <c r="T761" s="59"/>
      <c r="U761" s="59"/>
      <c r="V761" s="59"/>
      <c r="W761" s="59"/>
      <c r="X761" s="59"/>
      <c r="Y761" s="59"/>
      <c r="Z761" s="59"/>
      <c r="AA761" s="59"/>
    </row>
    <row r="762" spans="1:27" ht="16">
      <c r="A762" s="59"/>
      <c r="B762" s="59"/>
      <c r="C762" s="59"/>
      <c r="D762" s="59"/>
      <c r="E762" s="59"/>
      <c r="F762" s="59"/>
      <c r="G762" s="59"/>
      <c r="H762" s="79"/>
      <c r="I762" s="59"/>
      <c r="J762" s="59"/>
      <c r="K762" s="59"/>
      <c r="L762" s="59"/>
      <c r="M762" s="59"/>
      <c r="N762" s="59"/>
      <c r="O762" s="59"/>
      <c r="P762" s="59"/>
      <c r="Q762" s="59"/>
      <c r="R762" s="59"/>
      <c r="S762" s="59"/>
      <c r="T762" s="59"/>
      <c r="U762" s="59"/>
      <c r="V762" s="59"/>
      <c r="W762" s="59"/>
      <c r="X762" s="59"/>
      <c r="Y762" s="59"/>
      <c r="Z762" s="59"/>
      <c r="AA762" s="59"/>
    </row>
    <row r="763" spans="1:27" ht="16">
      <c r="A763" s="59"/>
      <c r="B763" s="59"/>
      <c r="C763" s="59"/>
      <c r="D763" s="59"/>
      <c r="E763" s="59"/>
      <c r="F763" s="59"/>
      <c r="G763" s="59"/>
      <c r="H763" s="79"/>
      <c r="I763" s="59"/>
      <c r="J763" s="59"/>
      <c r="K763" s="59"/>
      <c r="L763" s="59"/>
      <c r="M763" s="59"/>
      <c r="N763" s="59"/>
      <c r="O763" s="59"/>
      <c r="P763" s="59"/>
      <c r="Q763" s="59"/>
      <c r="R763" s="59"/>
      <c r="S763" s="59"/>
      <c r="T763" s="59"/>
      <c r="U763" s="59"/>
      <c r="V763" s="59"/>
      <c r="W763" s="59"/>
      <c r="X763" s="59"/>
      <c r="Y763" s="59"/>
      <c r="Z763" s="59"/>
      <c r="AA763" s="59"/>
    </row>
    <row r="764" spans="1:27" ht="16">
      <c r="A764" s="59"/>
      <c r="B764" s="59"/>
      <c r="C764" s="59"/>
      <c r="D764" s="59"/>
      <c r="E764" s="59"/>
      <c r="F764" s="59"/>
      <c r="G764" s="59"/>
      <c r="H764" s="79"/>
      <c r="I764" s="59"/>
      <c r="J764" s="59"/>
      <c r="K764" s="59"/>
      <c r="L764" s="59"/>
      <c r="M764" s="59"/>
      <c r="N764" s="59"/>
      <c r="O764" s="59"/>
      <c r="P764" s="59"/>
      <c r="Q764" s="59"/>
      <c r="R764" s="59"/>
      <c r="S764" s="59"/>
      <c r="T764" s="59"/>
      <c r="U764" s="59"/>
      <c r="V764" s="59"/>
      <c r="W764" s="59"/>
      <c r="X764" s="59"/>
      <c r="Y764" s="59"/>
      <c r="Z764" s="59"/>
      <c r="AA764" s="59"/>
    </row>
    <row r="765" spans="1:27" ht="16">
      <c r="A765" s="59"/>
      <c r="B765" s="59"/>
      <c r="C765" s="59"/>
      <c r="D765" s="59"/>
      <c r="E765" s="59"/>
      <c r="F765" s="59"/>
      <c r="G765" s="59"/>
      <c r="H765" s="79"/>
      <c r="I765" s="59"/>
      <c r="J765" s="59"/>
      <c r="K765" s="59"/>
      <c r="L765" s="59"/>
      <c r="M765" s="59"/>
      <c r="N765" s="59"/>
      <c r="O765" s="59"/>
      <c r="P765" s="59"/>
      <c r="Q765" s="59"/>
      <c r="R765" s="59"/>
      <c r="S765" s="59"/>
      <c r="T765" s="59"/>
      <c r="U765" s="59"/>
      <c r="V765" s="59"/>
      <c r="W765" s="59"/>
      <c r="X765" s="59"/>
      <c r="Y765" s="59"/>
      <c r="Z765" s="59"/>
      <c r="AA765" s="59"/>
    </row>
    <row r="766" spans="1:27" ht="16">
      <c r="A766" s="59"/>
      <c r="B766" s="59"/>
      <c r="C766" s="59"/>
      <c r="D766" s="59"/>
      <c r="E766" s="59"/>
      <c r="F766" s="59"/>
      <c r="G766" s="59"/>
      <c r="H766" s="79"/>
      <c r="I766" s="59"/>
      <c r="J766" s="59"/>
      <c r="K766" s="59"/>
      <c r="L766" s="59"/>
      <c r="M766" s="59"/>
      <c r="N766" s="59"/>
      <c r="O766" s="59"/>
      <c r="P766" s="59"/>
      <c r="Q766" s="59"/>
      <c r="R766" s="59"/>
      <c r="S766" s="59"/>
      <c r="T766" s="59"/>
      <c r="U766" s="59"/>
      <c r="V766" s="59"/>
      <c r="W766" s="59"/>
      <c r="X766" s="59"/>
      <c r="Y766" s="59"/>
      <c r="Z766" s="59"/>
      <c r="AA766" s="59"/>
    </row>
    <row r="767" spans="1:27" ht="16">
      <c r="A767" s="59"/>
      <c r="B767" s="59"/>
      <c r="C767" s="59"/>
      <c r="D767" s="59"/>
      <c r="E767" s="59"/>
      <c r="F767" s="59"/>
      <c r="G767" s="59"/>
      <c r="H767" s="79"/>
      <c r="I767" s="59"/>
      <c r="J767" s="59"/>
      <c r="K767" s="59"/>
      <c r="L767" s="59"/>
      <c r="M767" s="59"/>
      <c r="N767" s="59"/>
      <c r="O767" s="59"/>
      <c r="P767" s="59"/>
      <c r="Q767" s="59"/>
      <c r="R767" s="59"/>
      <c r="S767" s="59"/>
      <c r="T767" s="59"/>
      <c r="U767" s="59"/>
      <c r="V767" s="59"/>
      <c r="W767" s="59"/>
      <c r="X767" s="59"/>
      <c r="Y767" s="59"/>
      <c r="Z767" s="59"/>
      <c r="AA767" s="59"/>
    </row>
    <row r="768" spans="1:27" ht="16">
      <c r="A768" s="59"/>
      <c r="B768" s="59"/>
      <c r="C768" s="59"/>
      <c r="D768" s="59"/>
      <c r="E768" s="59"/>
      <c r="F768" s="59"/>
      <c r="G768" s="59"/>
      <c r="H768" s="79"/>
      <c r="I768" s="59"/>
      <c r="J768" s="59"/>
      <c r="K768" s="59"/>
      <c r="L768" s="59"/>
      <c r="M768" s="59"/>
      <c r="N768" s="59"/>
      <c r="O768" s="59"/>
      <c r="P768" s="59"/>
      <c r="Q768" s="59"/>
      <c r="R768" s="59"/>
      <c r="S768" s="59"/>
      <c r="T768" s="59"/>
      <c r="U768" s="59"/>
      <c r="V768" s="59"/>
      <c r="W768" s="59"/>
      <c r="X768" s="59"/>
      <c r="Y768" s="59"/>
      <c r="Z768" s="59"/>
      <c r="AA768" s="59"/>
    </row>
    <row r="769" spans="1:27" ht="16">
      <c r="A769" s="59"/>
      <c r="B769" s="59"/>
      <c r="C769" s="59"/>
      <c r="D769" s="59"/>
      <c r="E769" s="59"/>
      <c r="F769" s="59"/>
      <c r="G769" s="59"/>
      <c r="H769" s="79"/>
      <c r="I769" s="59"/>
      <c r="J769" s="59"/>
      <c r="K769" s="59"/>
      <c r="L769" s="59"/>
      <c r="M769" s="59"/>
      <c r="N769" s="59"/>
      <c r="O769" s="59"/>
      <c r="P769" s="59"/>
      <c r="Q769" s="59"/>
      <c r="R769" s="59"/>
      <c r="S769" s="59"/>
      <c r="T769" s="59"/>
      <c r="U769" s="59"/>
      <c r="V769" s="59"/>
      <c r="W769" s="59"/>
      <c r="X769" s="59"/>
      <c r="Y769" s="59"/>
      <c r="Z769" s="59"/>
      <c r="AA769" s="59"/>
    </row>
    <row r="770" spans="1:27" ht="16">
      <c r="A770" s="59"/>
      <c r="B770" s="59"/>
      <c r="C770" s="59"/>
      <c r="D770" s="59"/>
      <c r="E770" s="59"/>
      <c r="F770" s="59"/>
      <c r="G770" s="59"/>
      <c r="H770" s="79"/>
      <c r="I770" s="59"/>
      <c r="J770" s="59"/>
      <c r="K770" s="59"/>
      <c r="L770" s="59"/>
      <c r="M770" s="59"/>
      <c r="N770" s="59"/>
      <c r="O770" s="59"/>
      <c r="P770" s="59"/>
      <c r="Q770" s="59"/>
      <c r="R770" s="59"/>
      <c r="S770" s="59"/>
      <c r="T770" s="59"/>
      <c r="U770" s="59"/>
      <c r="V770" s="59"/>
      <c r="W770" s="59"/>
      <c r="X770" s="59"/>
      <c r="Y770" s="59"/>
      <c r="Z770" s="59"/>
      <c r="AA770" s="59"/>
    </row>
    <row r="771" spans="1:27" ht="16">
      <c r="A771" s="59"/>
      <c r="B771" s="59"/>
      <c r="C771" s="59"/>
      <c r="D771" s="59"/>
      <c r="E771" s="59"/>
      <c r="F771" s="59"/>
      <c r="G771" s="59"/>
      <c r="H771" s="79"/>
      <c r="I771" s="59"/>
      <c r="J771" s="59"/>
      <c r="K771" s="59"/>
      <c r="L771" s="59"/>
      <c r="M771" s="59"/>
      <c r="N771" s="59"/>
      <c r="O771" s="59"/>
      <c r="P771" s="59"/>
      <c r="Q771" s="59"/>
      <c r="R771" s="59"/>
      <c r="S771" s="59"/>
      <c r="T771" s="59"/>
      <c r="U771" s="59"/>
      <c r="V771" s="59"/>
      <c r="W771" s="59"/>
      <c r="X771" s="59"/>
      <c r="Y771" s="59"/>
      <c r="Z771" s="59"/>
      <c r="AA771" s="59"/>
    </row>
    <row r="772" spans="1:27" ht="16">
      <c r="A772" s="59"/>
      <c r="B772" s="59"/>
      <c r="C772" s="59"/>
      <c r="D772" s="59"/>
      <c r="E772" s="59"/>
      <c r="F772" s="59"/>
      <c r="G772" s="59"/>
      <c r="H772" s="79"/>
      <c r="I772" s="59"/>
      <c r="J772" s="59"/>
      <c r="K772" s="59"/>
      <c r="L772" s="59"/>
      <c r="M772" s="59"/>
      <c r="N772" s="59"/>
      <c r="O772" s="59"/>
      <c r="P772" s="59"/>
      <c r="Q772" s="59"/>
      <c r="R772" s="59"/>
      <c r="S772" s="59"/>
      <c r="T772" s="59"/>
      <c r="U772" s="59"/>
      <c r="V772" s="59"/>
      <c r="W772" s="59"/>
      <c r="X772" s="59"/>
      <c r="Y772" s="59"/>
      <c r="Z772" s="59"/>
      <c r="AA772" s="59"/>
    </row>
    <row r="773" spans="1:27" ht="16">
      <c r="A773" s="59"/>
      <c r="B773" s="59"/>
      <c r="C773" s="59"/>
      <c r="D773" s="59"/>
      <c r="E773" s="59"/>
      <c r="F773" s="59"/>
      <c r="G773" s="59"/>
      <c r="H773" s="79"/>
      <c r="I773" s="59"/>
      <c r="J773" s="59"/>
      <c r="K773" s="59"/>
      <c r="L773" s="59"/>
      <c r="M773" s="59"/>
      <c r="N773" s="59"/>
      <c r="O773" s="59"/>
      <c r="P773" s="59"/>
      <c r="Q773" s="59"/>
      <c r="R773" s="59"/>
      <c r="S773" s="59"/>
      <c r="T773" s="59"/>
      <c r="U773" s="59"/>
      <c r="V773" s="59"/>
      <c r="W773" s="59"/>
      <c r="X773" s="59"/>
      <c r="Y773" s="59"/>
      <c r="Z773" s="59"/>
      <c r="AA773" s="59"/>
    </row>
    <row r="774" spans="1:27" ht="16">
      <c r="A774" s="59"/>
      <c r="B774" s="59"/>
      <c r="C774" s="59"/>
      <c r="D774" s="59"/>
      <c r="E774" s="59"/>
      <c r="F774" s="59"/>
      <c r="G774" s="59"/>
      <c r="H774" s="79"/>
      <c r="I774" s="59"/>
      <c r="J774" s="59"/>
      <c r="K774" s="59"/>
      <c r="L774" s="59"/>
      <c r="M774" s="59"/>
      <c r="N774" s="59"/>
      <c r="O774" s="59"/>
      <c r="P774" s="59"/>
      <c r="Q774" s="59"/>
      <c r="R774" s="59"/>
      <c r="S774" s="59"/>
      <c r="T774" s="59"/>
      <c r="U774" s="59"/>
      <c r="V774" s="59"/>
      <c r="W774" s="59"/>
      <c r="X774" s="59"/>
      <c r="Y774" s="59"/>
      <c r="Z774" s="59"/>
      <c r="AA774" s="59"/>
    </row>
    <row r="775" spans="1:27" ht="16">
      <c r="A775" s="59"/>
      <c r="B775" s="59"/>
      <c r="C775" s="59"/>
      <c r="D775" s="59"/>
      <c r="E775" s="59"/>
      <c r="F775" s="59"/>
      <c r="G775" s="59"/>
      <c r="H775" s="79"/>
      <c r="I775" s="59"/>
      <c r="J775" s="59"/>
      <c r="K775" s="59"/>
      <c r="L775" s="59"/>
      <c r="M775" s="59"/>
      <c r="N775" s="59"/>
      <c r="O775" s="59"/>
      <c r="P775" s="59"/>
      <c r="Q775" s="59"/>
      <c r="R775" s="59"/>
      <c r="S775" s="59"/>
      <c r="T775" s="59"/>
      <c r="U775" s="59"/>
      <c r="V775" s="59"/>
      <c r="W775" s="59"/>
      <c r="X775" s="59"/>
      <c r="Y775" s="59"/>
      <c r="Z775" s="59"/>
      <c r="AA775" s="59"/>
    </row>
    <row r="776" spans="1:27" ht="16">
      <c r="A776" s="59"/>
      <c r="B776" s="59"/>
      <c r="C776" s="59"/>
      <c r="D776" s="59"/>
      <c r="E776" s="59"/>
      <c r="F776" s="59"/>
      <c r="G776" s="59"/>
      <c r="H776" s="79"/>
      <c r="I776" s="59"/>
      <c r="J776" s="59"/>
      <c r="K776" s="59"/>
      <c r="L776" s="59"/>
      <c r="M776" s="59"/>
      <c r="N776" s="59"/>
      <c r="O776" s="59"/>
      <c r="P776" s="59"/>
      <c r="Q776" s="59"/>
      <c r="R776" s="59"/>
      <c r="S776" s="59"/>
      <c r="T776" s="59"/>
      <c r="U776" s="59"/>
      <c r="V776" s="59"/>
      <c r="W776" s="59"/>
      <c r="X776" s="59"/>
      <c r="Y776" s="59"/>
      <c r="Z776" s="59"/>
      <c r="AA776" s="59"/>
    </row>
    <row r="777" spans="1:27" ht="16">
      <c r="A777" s="59"/>
      <c r="B777" s="59"/>
      <c r="C777" s="59"/>
      <c r="D777" s="59"/>
      <c r="E777" s="59"/>
      <c r="F777" s="59"/>
      <c r="G777" s="59"/>
      <c r="H777" s="79"/>
      <c r="I777" s="59"/>
      <c r="J777" s="59"/>
      <c r="K777" s="59"/>
      <c r="L777" s="59"/>
      <c r="M777" s="59"/>
      <c r="N777" s="59"/>
      <c r="O777" s="59"/>
      <c r="P777" s="59"/>
      <c r="Q777" s="59"/>
      <c r="R777" s="59"/>
      <c r="S777" s="59"/>
      <c r="T777" s="59"/>
      <c r="U777" s="59"/>
      <c r="V777" s="59"/>
      <c r="W777" s="59"/>
      <c r="X777" s="59"/>
      <c r="Y777" s="59"/>
      <c r="Z777" s="59"/>
      <c r="AA777" s="59"/>
    </row>
    <row r="778" spans="1:27" ht="16">
      <c r="A778" s="59"/>
      <c r="B778" s="59"/>
      <c r="C778" s="59"/>
      <c r="D778" s="59"/>
      <c r="E778" s="59"/>
      <c r="F778" s="59"/>
      <c r="G778" s="59"/>
      <c r="H778" s="79"/>
      <c r="I778" s="59"/>
      <c r="J778" s="59"/>
      <c r="K778" s="59"/>
      <c r="L778" s="59"/>
      <c r="M778" s="59"/>
      <c r="N778" s="59"/>
      <c r="O778" s="59"/>
      <c r="P778" s="59"/>
      <c r="Q778" s="59"/>
      <c r="R778" s="59"/>
      <c r="S778" s="59"/>
      <c r="T778" s="59"/>
      <c r="U778" s="59"/>
      <c r="V778" s="59"/>
      <c r="W778" s="59"/>
      <c r="X778" s="59"/>
      <c r="Y778" s="59"/>
      <c r="Z778" s="59"/>
      <c r="AA778" s="59"/>
    </row>
    <row r="779" spans="1:27" ht="16">
      <c r="A779" s="59"/>
      <c r="B779" s="59"/>
      <c r="C779" s="59"/>
      <c r="D779" s="59"/>
      <c r="E779" s="59"/>
      <c r="F779" s="59"/>
      <c r="G779" s="59"/>
      <c r="H779" s="79"/>
      <c r="I779" s="59"/>
      <c r="J779" s="59"/>
      <c r="K779" s="59"/>
      <c r="L779" s="59"/>
      <c r="M779" s="59"/>
      <c r="N779" s="59"/>
      <c r="O779" s="59"/>
      <c r="P779" s="59"/>
      <c r="Q779" s="59"/>
      <c r="R779" s="59"/>
      <c r="S779" s="59"/>
      <c r="T779" s="59"/>
      <c r="U779" s="59"/>
      <c r="V779" s="59"/>
      <c r="W779" s="59"/>
      <c r="X779" s="59"/>
      <c r="Y779" s="59"/>
      <c r="Z779" s="59"/>
      <c r="AA779" s="59"/>
    </row>
    <row r="780" spans="1:27" ht="16">
      <c r="A780" s="59"/>
      <c r="B780" s="59"/>
      <c r="C780" s="59"/>
      <c r="D780" s="59"/>
      <c r="E780" s="59"/>
      <c r="F780" s="59"/>
      <c r="G780" s="59"/>
      <c r="H780" s="79"/>
      <c r="I780" s="59"/>
      <c r="J780" s="59"/>
      <c r="K780" s="59"/>
      <c r="L780" s="59"/>
      <c r="M780" s="59"/>
      <c r="N780" s="59"/>
      <c r="O780" s="59"/>
      <c r="P780" s="59"/>
      <c r="Q780" s="59"/>
      <c r="R780" s="59"/>
      <c r="S780" s="59"/>
      <c r="T780" s="59"/>
      <c r="U780" s="59"/>
      <c r="V780" s="59"/>
      <c r="W780" s="59"/>
      <c r="X780" s="59"/>
      <c r="Y780" s="59"/>
      <c r="Z780" s="59"/>
      <c r="AA780" s="59"/>
    </row>
    <row r="781" spans="1:27" ht="16">
      <c r="A781" s="59"/>
      <c r="B781" s="59"/>
      <c r="C781" s="59"/>
      <c r="D781" s="59"/>
      <c r="E781" s="59"/>
      <c r="F781" s="59"/>
      <c r="G781" s="59"/>
      <c r="H781" s="79"/>
      <c r="I781" s="59"/>
      <c r="J781" s="59"/>
      <c r="K781" s="59"/>
      <c r="L781" s="59"/>
      <c r="M781" s="59"/>
      <c r="N781" s="59"/>
      <c r="O781" s="59"/>
      <c r="P781" s="59"/>
      <c r="Q781" s="59"/>
      <c r="R781" s="59"/>
      <c r="S781" s="59"/>
      <c r="T781" s="59"/>
      <c r="U781" s="59"/>
      <c r="V781" s="59"/>
      <c r="W781" s="59"/>
      <c r="X781" s="59"/>
      <c r="Y781" s="59"/>
      <c r="Z781" s="59"/>
      <c r="AA781" s="59"/>
    </row>
    <row r="782" spans="1:27" ht="16">
      <c r="A782" s="59"/>
      <c r="B782" s="59"/>
      <c r="C782" s="59"/>
      <c r="D782" s="59"/>
      <c r="E782" s="59"/>
      <c r="F782" s="59"/>
      <c r="G782" s="59"/>
      <c r="H782" s="79"/>
      <c r="I782" s="59"/>
      <c r="J782" s="59"/>
      <c r="K782" s="59"/>
      <c r="L782" s="59"/>
      <c r="M782" s="59"/>
      <c r="N782" s="59"/>
      <c r="O782" s="59"/>
      <c r="P782" s="59"/>
      <c r="Q782" s="59"/>
      <c r="R782" s="59"/>
      <c r="S782" s="59"/>
      <c r="T782" s="59"/>
      <c r="U782" s="59"/>
      <c r="V782" s="59"/>
      <c r="W782" s="59"/>
      <c r="X782" s="59"/>
      <c r="Y782" s="59"/>
      <c r="Z782" s="59"/>
      <c r="AA782" s="59"/>
    </row>
    <row r="783" spans="1:27" ht="16">
      <c r="A783" s="59"/>
      <c r="B783" s="59"/>
      <c r="C783" s="59"/>
      <c r="D783" s="59"/>
      <c r="E783" s="59"/>
      <c r="F783" s="59"/>
      <c r="G783" s="59"/>
      <c r="H783" s="79"/>
      <c r="I783" s="59"/>
      <c r="J783" s="59"/>
      <c r="K783" s="59"/>
      <c r="L783" s="59"/>
      <c r="M783" s="59"/>
      <c r="N783" s="59"/>
      <c r="O783" s="59"/>
      <c r="P783" s="59"/>
      <c r="Q783" s="59"/>
      <c r="R783" s="59"/>
      <c r="S783" s="59"/>
      <c r="T783" s="59"/>
      <c r="U783" s="59"/>
      <c r="V783" s="59"/>
      <c r="W783" s="59"/>
      <c r="X783" s="59"/>
      <c r="Y783" s="59"/>
      <c r="Z783" s="59"/>
      <c r="AA783" s="59"/>
    </row>
    <row r="784" spans="1:27" ht="16">
      <c r="A784" s="59"/>
      <c r="B784" s="59"/>
      <c r="C784" s="59"/>
      <c r="D784" s="59"/>
      <c r="E784" s="59"/>
      <c r="F784" s="59"/>
      <c r="G784" s="59"/>
      <c r="H784" s="79"/>
      <c r="I784" s="59"/>
      <c r="J784" s="59"/>
      <c r="K784" s="59"/>
      <c r="L784" s="59"/>
      <c r="M784" s="59"/>
      <c r="N784" s="59"/>
      <c r="O784" s="59"/>
      <c r="P784" s="59"/>
      <c r="Q784" s="59"/>
      <c r="R784" s="59"/>
      <c r="S784" s="59"/>
      <c r="T784" s="59"/>
      <c r="U784" s="59"/>
      <c r="V784" s="59"/>
      <c r="W784" s="59"/>
      <c r="X784" s="59"/>
      <c r="Y784" s="59"/>
      <c r="Z784" s="59"/>
      <c r="AA784" s="59"/>
    </row>
    <row r="785" spans="1:27" ht="16">
      <c r="A785" s="59"/>
      <c r="B785" s="59"/>
      <c r="C785" s="59"/>
      <c r="D785" s="59"/>
      <c r="E785" s="59"/>
      <c r="F785" s="59"/>
      <c r="G785" s="59"/>
      <c r="H785" s="79"/>
      <c r="I785" s="59"/>
      <c r="J785" s="59"/>
      <c r="K785" s="59"/>
      <c r="L785" s="59"/>
      <c r="M785" s="59"/>
      <c r="N785" s="59"/>
      <c r="O785" s="59"/>
      <c r="P785" s="59"/>
      <c r="Q785" s="59"/>
      <c r="R785" s="59"/>
      <c r="S785" s="59"/>
      <c r="T785" s="59"/>
      <c r="U785" s="59"/>
      <c r="V785" s="59"/>
      <c r="W785" s="59"/>
      <c r="X785" s="59"/>
      <c r="Y785" s="59"/>
      <c r="Z785" s="59"/>
      <c r="AA785" s="59"/>
    </row>
    <row r="786" spans="1:27" ht="16">
      <c r="A786" s="59"/>
      <c r="B786" s="59"/>
      <c r="C786" s="59"/>
      <c r="D786" s="59"/>
      <c r="E786" s="59"/>
      <c r="F786" s="59"/>
      <c r="G786" s="59"/>
      <c r="H786" s="79"/>
      <c r="I786" s="59"/>
      <c r="J786" s="59"/>
      <c r="K786" s="59"/>
      <c r="L786" s="59"/>
      <c r="M786" s="59"/>
      <c r="N786" s="59"/>
      <c r="O786" s="59"/>
      <c r="P786" s="59"/>
      <c r="Q786" s="59"/>
      <c r="R786" s="59"/>
      <c r="S786" s="59"/>
      <c r="T786" s="59"/>
      <c r="U786" s="59"/>
      <c r="V786" s="59"/>
      <c r="W786" s="59"/>
      <c r="X786" s="59"/>
      <c r="Y786" s="59"/>
      <c r="Z786" s="59"/>
      <c r="AA786" s="59"/>
    </row>
    <row r="787" spans="1:27" ht="16">
      <c r="A787" s="59"/>
      <c r="B787" s="59"/>
      <c r="C787" s="59"/>
      <c r="D787" s="59"/>
      <c r="E787" s="59"/>
      <c r="F787" s="59"/>
      <c r="G787" s="59"/>
      <c r="H787" s="79"/>
      <c r="I787" s="59"/>
      <c r="J787" s="59"/>
      <c r="K787" s="59"/>
      <c r="L787" s="59"/>
      <c r="M787" s="59"/>
      <c r="N787" s="59"/>
      <c r="O787" s="59"/>
      <c r="P787" s="59"/>
      <c r="Q787" s="59"/>
      <c r="R787" s="59"/>
      <c r="S787" s="59"/>
      <c r="T787" s="59"/>
      <c r="U787" s="59"/>
      <c r="V787" s="59"/>
      <c r="W787" s="59"/>
      <c r="X787" s="59"/>
      <c r="Y787" s="59"/>
      <c r="Z787" s="59"/>
      <c r="AA787" s="59"/>
    </row>
    <row r="788" spans="1:27" ht="16">
      <c r="A788" s="59"/>
      <c r="B788" s="59"/>
      <c r="C788" s="59"/>
      <c r="D788" s="59"/>
      <c r="E788" s="59"/>
      <c r="F788" s="59"/>
      <c r="G788" s="59"/>
      <c r="H788" s="79"/>
      <c r="I788" s="59"/>
      <c r="J788" s="59"/>
      <c r="K788" s="59"/>
      <c r="L788" s="59"/>
      <c r="M788" s="59"/>
      <c r="N788" s="59"/>
      <c r="O788" s="59"/>
      <c r="P788" s="59"/>
      <c r="Q788" s="59"/>
      <c r="R788" s="59"/>
      <c r="S788" s="59"/>
      <c r="T788" s="59"/>
      <c r="U788" s="59"/>
      <c r="V788" s="59"/>
      <c r="W788" s="59"/>
      <c r="X788" s="59"/>
      <c r="Y788" s="59"/>
      <c r="Z788" s="59"/>
      <c r="AA788" s="59"/>
    </row>
    <row r="789" spans="1:27" ht="16">
      <c r="A789" s="59"/>
      <c r="B789" s="59"/>
      <c r="C789" s="59"/>
      <c r="D789" s="59"/>
      <c r="E789" s="59"/>
      <c r="F789" s="59"/>
      <c r="G789" s="59"/>
      <c r="H789" s="79"/>
      <c r="I789" s="59"/>
      <c r="J789" s="59"/>
      <c r="K789" s="59"/>
      <c r="L789" s="59"/>
      <c r="M789" s="59"/>
      <c r="N789" s="59"/>
      <c r="O789" s="59"/>
      <c r="P789" s="59"/>
      <c r="Q789" s="59"/>
      <c r="R789" s="59"/>
      <c r="S789" s="59"/>
      <c r="T789" s="59"/>
      <c r="U789" s="59"/>
      <c r="V789" s="59"/>
      <c r="W789" s="59"/>
      <c r="X789" s="59"/>
      <c r="Y789" s="59"/>
      <c r="Z789" s="59"/>
      <c r="AA789" s="59"/>
    </row>
    <row r="790" spans="1:27" ht="16">
      <c r="A790" s="59"/>
      <c r="B790" s="59"/>
      <c r="C790" s="59"/>
      <c r="D790" s="59"/>
      <c r="E790" s="59"/>
      <c r="F790" s="59"/>
      <c r="G790" s="59"/>
      <c r="H790" s="79"/>
      <c r="I790" s="59"/>
      <c r="J790" s="59"/>
      <c r="K790" s="59"/>
      <c r="L790" s="59"/>
      <c r="M790" s="59"/>
      <c r="N790" s="59"/>
      <c r="O790" s="59"/>
      <c r="P790" s="59"/>
      <c r="Q790" s="59"/>
      <c r="R790" s="59"/>
      <c r="S790" s="59"/>
      <c r="T790" s="59"/>
      <c r="U790" s="59"/>
      <c r="V790" s="59"/>
      <c r="W790" s="59"/>
      <c r="X790" s="59"/>
      <c r="Y790" s="59"/>
      <c r="Z790" s="59"/>
      <c r="AA790" s="59"/>
    </row>
    <row r="791" spans="1:27" ht="16">
      <c r="A791" s="59"/>
      <c r="B791" s="59"/>
      <c r="C791" s="59"/>
      <c r="D791" s="59"/>
      <c r="E791" s="59"/>
      <c r="F791" s="59"/>
      <c r="G791" s="59"/>
      <c r="H791" s="79"/>
      <c r="I791" s="59"/>
      <c r="J791" s="59"/>
      <c r="K791" s="59"/>
      <c r="L791" s="59"/>
      <c r="M791" s="59"/>
      <c r="N791" s="59"/>
      <c r="O791" s="59"/>
      <c r="P791" s="59"/>
      <c r="Q791" s="59"/>
      <c r="R791" s="59"/>
      <c r="S791" s="59"/>
      <c r="T791" s="59"/>
      <c r="U791" s="59"/>
      <c r="V791" s="59"/>
      <c r="W791" s="59"/>
      <c r="X791" s="59"/>
      <c r="Y791" s="59"/>
      <c r="Z791" s="59"/>
      <c r="AA791" s="59"/>
    </row>
    <row r="792" spans="1:27" ht="16">
      <c r="A792" s="59"/>
      <c r="B792" s="59"/>
      <c r="C792" s="59"/>
      <c r="D792" s="59"/>
      <c r="E792" s="59"/>
      <c r="F792" s="59"/>
      <c r="G792" s="59"/>
      <c r="H792" s="79"/>
      <c r="I792" s="59"/>
      <c r="J792" s="59"/>
      <c r="K792" s="59"/>
      <c r="L792" s="59"/>
      <c r="M792" s="59"/>
      <c r="N792" s="59"/>
      <c r="O792" s="59"/>
      <c r="P792" s="59"/>
      <c r="Q792" s="59"/>
      <c r="R792" s="59"/>
      <c r="S792" s="59"/>
      <c r="T792" s="59"/>
      <c r="U792" s="59"/>
      <c r="V792" s="59"/>
      <c r="W792" s="59"/>
      <c r="X792" s="59"/>
      <c r="Y792" s="59"/>
      <c r="Z792" s="59"/>
      <c r="AA792" s="59"/>
    </row>
    <row r="793" spans="1:27" ht="16">
      <c r="A793" s="59"/>
      <c r="B793" s="59"/>
      <c r="C793" s="59"/>
      <c r="D793" s="59"/>
      <c r="E793" s="59"/>
      <c r="F793" s="59"/>
      <c r="G793" s="59"/>
      <c r="H793" s="79"/>
      <c r="I793" s="59"/>
      <c r="J793" s="59"/>
      <c r="K793" s="59"/>
      <c r="L793" s="59"/>
      <c r="M793" s="59"/>
      <c r="N793" s="59"/>
      <c r="O793" s="59"/>
      <c r="P793" s="59"/>
      <c r="Q793" s="59"/>
      <c r="R793" s="59"/>
      <c r="S793" s="59"/>
      <c r="T793" s="59"/>
      <c r="U793" s="59"/>
      <c r="V793" s="59"/>
      <c r="W793" s="59"/>
      <c r="X793" s="59"/>
      <c r="Y793" s="59"/>
      <c r="Z793" s="59"/>
      <c r="AA793" s="59"/>
    </row>
    <row r="794" spans="1:27" ht="16">
      <c r="A794" s="59"/>
      <c r="B794" s="59"/>
      <c r="C794" s="59"/>
      <c r="D794" s="59"/>
      <c r="E794" s="59"/>
      <c r="F794" s="59"/>
      <c r="G794" s="59"/>
      <c r="H794" s="79"/>
      <c r="I794" s="59"/>
      <c r="J794" s="59"/>
      <c r="K794" s="59"/>
      <c r="L794" s="59"/>
      <c r="M794" s="59"/>
      <c r="N794" s="59"/>
      <c r="O794" s="59"/>
      <c r="P794" s="59"/>
      <c r="Q794" s="59"/>
      <c r="R794" s="59"/>
      <c r="S794" s="59"/>
      <c r="T794" s="59"/>
      <c r="U794" s="59"/>
      <c r="V794" s="59"/>
      <c r="W794" s="59"/>
      <c r="X794" s="59"/>
      <c r="Y794" s="59"/>
      <c r="Z794" s="59"/>
      <c r="AA794" s="59"/>
    </row>
    <row r="795" spans="1:27" ht="16">
      <c r="A795" s="59"/>
      <c r="B795" s="59"/>
      <c r="C795" s="59"/>
      <c r="D795" s="59"/>
      <c r="E795" s="59"/>
      <c r="F795" s="59"/>
      <c r="G795" s="59"/>
      <c r="H795" s="79"/>
      <c r="I795" s="59"/>
      <c r="J795" s="59"/>
      <c r="K795" s="59"/>
      <c r="L795" s="59"/>
      <c r="M795" s="59"/>
      <c r="N795" s="59"/>
      <c r="O795" s="59"/>
      <c r="P795" s="59"/>
      <c r="Q795" s="59"/>
      <c r="R795" s="59"/>
      <c r="S795" s="59"/>
      <c r="T795" s="59"/>
      <c r="U795" s="59"/>
      <c r="V795" s="59"/>
      <c r="W795" s="59"/>
      <c r="X795" s="59"/>
      <c r="Y795" s="59"/>
      <c r="Z795" s="59"/>
      <c r="AA795" s="59"/>
    </row>
    <row r="796" spans="1:27" ht="16">
      <c r="A796" s="59"/>
      <c r="B796" s="59"/>
      <c r="C796" s="59"/>
      <c r="D796" s="59"/>
      <c r="E796" s="59"/>
      <c r="F796" s="59"/>
      <c r="G796" s="59"/>
      <c r="H796" s="79"/>
      <c r="I796" s="59"/>
      <c r="J796" s="59"/>
      <c r="K796" s="59"/>
      <c r="L796" s="59"/>
      <c r="M796" s="59"/>
      <c r="N796" s="59"/>
      <c r="O796" s="59"/>
      <c r="P796" s="59"/>
      <c r="Q796" s="59"/>
      <c r="R796" s="59"/>
      <c r="S796" s="59"/>
      <c r="T796" s="59"/>
      <c r="U796" s="59"/>
      <c r="V796" s="59"/>
      <c r="W796" s="59"/>
      <c r="X796" s="59"/>
      <c r="Y796" s="59"/>
      <c r="Z796" s="59"/>
      <c r="AA796" s="59"/>
    </row>
    <row r="797" spans="1:27" ht="16">
      <c r="A797" s="59"/>
      <c r="B797" s="59"/>
      <c r="C797" s="59"/>
      <c r="D797" s="59"/>
      <c r="E797" s="59"/>
      <c r="F797" s="59"/>
      <c r="G797" s="59"/>
      <c r="H797" s="79"/>
      <c r="I797" s="59"/>
      <c r="J797" s="59"/>
      <c r="K797" s="59"/>
      <c r="L797" s="59"/>
      <c r="M797" s="59"/>
      <c r="N797" s="59"/>
      <c r="O797" s="59"/>
      <c r="P797" s="59"/>
      <c r="Q797" s="59"/>
      <c r="R797" s="59"/>
      <c r="S797" s="59"/>
      <c r="T797" s="59"/>
      <c r="U797" s="59"/>
      <c r="V797" s="59"/>
      <c r="W797" s="59"/>
      <c r="X797" s="59"/>
      <c r="Y797" s="59"/>
      <c r="Z797" s="59"/>
      <c r="AA797" s="59"/>
    </row>
    <row r="798" spans="1:27" ht="16">
      <c r="A798" s="59"/>
      <c r="B798" s="59"/>
      <c r="C798" s="59"/>
      <c r="D798" s="59"/>
      <c r="E798" s="59"/>
      <c r="F798" s="59"/>
      <c r="G798" s="59"/>
      <c r="H798" s="79"/>
      <c r="I798" s="59"/>
      <c r="J798" s="59"/>
      <c r="K798" s="59"/>
      <c r="L798" s="59"/>
      <c r="M798" s="59"/>
      <c r="N798" s="59"/>
      <c r="O798" s="59"/>
      <c r="P798" s="59"/>
      <c r="Q798" s="59"/>
      <c r="R798" s="59"/>
      <c r="S798" s="59"/>
      <c r="T798" s="59"/>
      <c r="U798" s="59"/>
      <c r="V798" s="59"/>
      <c r="W798" s="59"/>
      <c r="X798" s="59"/>
      <c r="Y798" s="59"/>
      <c r="Z798" s="59"/>
      <c r="AA798" s="59"/>
    </row>
    <row r="799" spans="1:27" ht="16">
      <c r="A799" s="59"/>
      <c r="B799" s="59"/>
      <c r="C799" s="59"/>
      <c r="D799" s="59"/>
      <c r="E799" s="59"/>
      <c r="F799" s="59"/>
      <c r="G799" s="59"/>
      <c r="H799" s="79"/>
      <c r="I799" s="59"/>
      <c r="J799" s="59"/>
      <c r="K799" s="59"/>
      <c r="L799" s="59"/>
      <c r="M799" s="59"/>
      <c r="N799" s="59"/>
      <c r="O799" s="59"/>
      <c r="P799" s="59"/>
      <c r="Q799" s="59"/>
      <c r="R799" s="59"/>
      <c r="S799" s="59"/>
      <c r="T799" s="59"/>
      <c r="U799" s="59"/>
      <c r="V799" s="59"/>
      <c r="W799" s="59"/>
      <c r="X799" s="59"/>
      <c r="Y799" s="59"/>
      <c r="Z799" s="59"/>
      <c r="AA799" s="59"/>
    </row>
    <row r="800" spans="1:27" ht="16">
      <c r="A800" s="59"/>
      <c r="B800" s="59"/>
      <c r="C800" s="59"/>
      <c r="D800" s="59"/>
      <c r="E800" s="59"/>
      <c r="F800" s="59"/>
      <c r="G800" s="59"/>
      <c r="H800" s="79"/>
      <c r="I800" s="59"/>
      <c r="J800" s="59"/>
      <c r="K800" s="59"/>
      <c r="L800" s="59"/>
      <c r="M800" s="59"/>
      <c r="N800" s="59"/>
      <c r="O800" s="59"/>
      <c r="P800" s="59"/>
      <c r="Q800" s="59"/>
      <c r="R800" s="59"/>
      <c r="S800" s="59"/>
      <c r="T800" s="59"/>
      <c r="U800" s="59"/>
      <c r="V800" s="59"/>
      <c r="W800" s="59"/>
      <c r="X800" s="59"/>
      <c r="Y800" s="59"/>
      <c r="Z800" s="59"/>
      <c r="AA800" s="59"/>
    </row>
    <row r="801" spans="1:27" ht="16">
      <c r="A801" s="59"/>
      <c r="B801" s="59"/>
      <c r="C801" s="59"/>
      <c r="D801" s="59"/>
      <c r="E801" s="59"/>
      <c r="F801" s="59"/>
      <c r="G801" s="59"/>
      <c r="H801" s="79"/>
      <c r="I801" s="59"/>
      <c r="J801" s="59"/>
      <c r="K801" s="59"/>
      <c r="L801" s="59"/>
      <c r="M801" s="59"/>
      <c r="N801" s="59"/>
      <c r="O801" s="59"/>
      <c r="P801" s="59"/>
      <c r="Q801" s="59"/>
      <c r="R801" s="59"/>
      <c r="S801" s="59"/>
      <c r="T801" s="59"/>
      <c r="U801" s="59"/>
      <c r="V801" s="59"/>
      <c r="W801" s="59"/>
      <c r="X801" s="59"/>
      <c r="Y801" s="59"/>
      <c r="Z801" s="59"/>
      <c r="AA801" s="59"/>
    </row>
    <row r="802" spans="1:27" ht="16">
      <c r="A802" s="59"/>
      <c r="B802" s="59"/>
      <c r="C802" s="59"/>
      <c r="D802" s="59"/>
      <c r="E802" s="59"/>
      <c r="F802" s="59"/>
      <c r="G802" s="59"/>
      <c r="H802" s="79"/>
      <c r="I802" s="59"/>
      <c r="J802" s="59"/>
      <c r="K802" s="59"/>
      <c r="L802" s="59"/>
      <c r="M802" s="59"/>
      <c r="N802" s="59"/>
      <c r="O802" s="59"/>
      <c r="P802" s="59"/>
      <c r="Q802" s="59"/>
      <c r="R802" s="59"/>
      <c r="S802" s="59"/>
      <c r="T802" s="59"/>
      <c r="U802" s="59"/>
      <c r="V802" s="59"/>
      <c r="W802" s="59"/>
      <c r="X802" s="59"/>
      <c r="Y802" s="59"/>
      <c r="Z802" s="59"/>
      <c r="AA802" s="59"/>
    </row>
    <row r="803" spans="1:27" ht="16">
      <c r="A803" s="59"/>
      <c r="B803" s="59"/>
      <c r="C803" s="59"/>
      <c r="D803" s="59"/>
      <c r="E803" s="59"/>
      <c r="F803" s="59"/>
      <c r="G803" s="59"/>
      <c r="H803" s="79"/>
      <c r="I803" s="59"/>
      <c r="J803" s="59"/>
      <c r="K803" s="59"/>
      <c r="L803" s="59"/>
      <c r="M803" s="59"/>
      <c r="N803" s="59"/>
      <c r="O803" s="59"/>
      <c r="P803" s="59"/>
      <c r="Q803" s="59"/>
      <c r="R803" s="59"/>
      <c r="S803" s="59"/>
      <c r="T803" s="59"/>
      <c r="U803" s="59"/>
      <c r="V803" s="59"/>
      <c r="W803" s="59"/>
      <c r="X803" s="59"/>
      <c r="Y803" s="59"/>
      <c r="Z803" s="59"/>
      <c r="AA803" s="59"/>
    </row>
    <row r="804" spans="1:27" ht="16">
      <c r="A804" s="59"/>
      <c r="B804" s="59"/>
      <c r="C804" s="59"/>
      <c r="D804" s="59"/>
      <c r="E804" s="59"/>
      <c r="F804" s="59"/>
      <c r="G804" s="59"/>
      <c r="H804" s="79"/>
      <c r="I804" s="59"/>
      <c r="J804" s="59"/>
      <c r="K804" s="59"/>
      <c r="L804" s="59"/>
      <c r="M804" s="59"/>
      <c r="N804" s="59"/>
      <c r="O804" s="59"/>
      <c r="P804" s="59"/>
      <c r="Q804" s="59"/>
      <c r="R804" s="59"/>
      <c r="S804" s="59"/>
      <c r="T804" s="59"/>
      <c r="U804" s="59"/>
      <c r="V804" s="59"/>
      <c r="W804" s="59"/>
      <c r="X804" s="59"/>
      <c r="Y804" s="59"/>
      <c r="Z804" s="59"/>
      <c r="AA804" s="59"/>
    </row>
    <row r="805" spans="1:27" ht="16">
      <c r="A805" s="59"/>
      <c r="B805" s="59"/>
      <c r="C805" s="59"/>
      <c r="D805" s="59"/>
      <c r="E805" s="59"/>
      <c r="F805" s="59"/>
      <c r="G805" s="59"/>
      <c r="H805" s="79"/>
      <c r="I805" s="59"/>
      <c r="J805" s="59"/>
      <c r="K805" s="59"/>
      <c r="L805" s="59"/>
      <c r="M805" s="59"/>
      <c r="N805" s="59"/>
      <c r="O805" s="59"/>
      <c r="P805" s="59"/>
      <c r="Q805" s="59"/>
      <c r="R805" s="59"/>
      <c r="S805" s="59"/>
      <c r="T805" s="59"/>
      <c r="U805" s="59"/>
      <c r="V805" s="59"/>
      <c r="W805" s="59"/>
      <c r="X805" s="59"/>
      <c r="Y805" s="59"/>
      <c r="Z805" s="59"/>
      <c r="AA805" s="59"/>
    </row>
    <row r="806" spans="1:27" ht="16">
      <c r="A806" s="59"/>
      <c r="B806" s="59"/>
      <c r="C806" s="59"/>
      <c r="D806" s="59"/>
      <c r="E806" s="59"/>
      <c r="F806" s="59"/>
      <c r="G806" s="59"/>
      <c r="H806" s="79"/>
      <c r="I806" s="59"/>
      <c r="J806" s="59"/>
      <c r="K806" s="59"/>
      <c r="L806" s="59"/>
      <c r="M806" s="59"/>
      <c r="N806" s="59"/>
      <c r="O806" s="59"/>
      <c r="P806" s="59"/>
      <c r="Q806" s="59"/>
      <c r="R806" s="59"/>
      <c r="S806" s="59"/>
      <c r="T806" s="59"/>
      <c r="U806" s="59"/>
      <c r="V806" s="59"/>
      <c r="W806" s="59"/>
      <c r="X806" s="59"/>
      <c r="Y806" s="59"/>
      <c r="Z806" s="59"/>
      <c r="AA806" s="59"/>
    </row>
    <row r="807" spans="1:27" ht="16">
      <c r="A807" s="59"/>
      <c r="B807" s="59"/>
      <c r="C807" s="59"/>
      <c r="D807" s="59"/>
      <c r="E807" s="59"/>
      <c r="F807" s="59"/>
      <c r="G807" s="59"/>
      <c r="H807" s="79"/>
      <c r="I807" s="59"/>
      <c r="J807" s="59"/>
      <c r="K807" s="59"/>
      <c r="L807" s="59"/>
      <c r="M807" s="59"/>
      <c r="N807" s="59"/>
      <c r="O807" s="59"/>
      <c r="P807" s="59"/>
      <c r="Q807" s="59"/>
      <c r="R807" s="59"/>
      <c r="S807" s="59"/>
      <c r="T807" s="59"/>
      <c r="U807" s="59"/>
      <c r="V807" s="59"/>
      <c r="W807" s="59"/>
      <c r="X807" s="59"/>
      <c r="Y807" s="59"/>
      <c r="Z807" s="59"/>
      <c r="AA807" s="59"/>
    </row>
    <row r="808" spans="1:27" ht="16">
      <c r="A808" s="59"/>
      <c r="B808" s="59"/>
      <c r="C808" s="59"/>
      <c r="D808" s="59"/>
      <c r="E808" s="59"/>
      <c r="F808" s="59"/>
      <c r="G808" s="59"/>
      <c r="H808" s="79"/>
      <c r="I808" s="59"/>
      <c r="J808" s="59"/>
      <c r="K808" s="59"/>
      <c r="L808" s="59"/>
      <c r="M808" s="59"/>
      <c r="N808" s="59"/>
      <c r="O808" s="59"/>
      <c r="P808" s="59"/>
      <c r="Q808" s="59"/>
      <c r="R808" s="59"/>
      <c r="S808" s="59"/>
      <c r="T808" s="59"/>
      <c r="U808" s="59"/>
      <c r="V808" s="59"/>
      <c r="W808" s="59"/>
      <c r="X808" s="59"/>
      <c r="Y808" s="59"/>
      <c r="Z808" s="59"/>
      <c r="AA808" s="59"/>
    </row>
    <row r="809" spans="1:27" ht="16">
      <c r="A809" s="59"/>
      <c r="B809" s="59"/>
      <c r="C809" s="59"/>
      <c r="D809" s="59"/>
      <c r="E809" s="59"/>
      <c r="F809" s="59"/>
      <c r="G809" s="59"/>
      <c r="H809" s="79"/>
      <c r="I809" s="59"/>
      <c r="J809" s="59"/>
      <c r="K809" s="59"/>
      <c r="L809" s="59"/>
      <c r="M809" s="59"/>
      <c r="N809" s="59"/>
      <c r="O809" s="59"/>
      <c r="P809" s="59"/>
      <c r="Q809" s="59"/>
      <c r="R809" s="59"/>
      <c r="S809" s="59"/>
      <c r="T809" s="59"/>
      <c r="U809" s="59"/>
      <c r="V809" s="59"/>
      <c r="W809" s="59"/>
      <c r="X809" s="59"/>
      <c r="Y809" s="59"/>
      <c r="Z809" s="59"/>
      <c r="AA809" s="59"/>
    </row>
    <row r="810" spans="1:27" ht="16">
      <c r="A810" s="59"/>
      <c r="B810" s="59"/>
      <c r="C810" s="59"/>
      <c r="D810" s="59"/>
      <c r="E810" s="59"/>
      <c r="F810" s="59"/>
      <c r="G810" s="59"/>
      <c r="H810" s="79"/>
      <c r="I810" s="59"/>
      <c r="J810" s="59"/>
      <c r="K810" s="59"/>
      <c r="L810" s="59"/>
      <c r="M810" s="59"/>
      <c r="N810" s="59"/>
      <c r="O810" s="59"/>
      <c r="P810" s="59"/>
      <c r="Q810" s="59"/>
      <c r="R810" s="59"/>
      <c r="S810" s="59"/>
      <c r="T810" s="59"/>
      <c r="U810" s="59"/>
      <c r="V810" s="59"/>
      <c r="W810" s="59"/>
      <c r="X810" s="59"/>
      <c r="Y810" s="59"/>
      <c r="Z810" s="59"/>
      <c r="AA810" s="59"/>
    </row>
    <row r="811" spans="1:27" ht="16">
      <c r="A811" s="59"/>
      <c r="B811" s="59"/>
      <c r="C811" s="59"/>
      <c r="D811" s="59"/>
      <c r="E811" s="59"/>
      <c r="F811" s="59"/>
      <c r="G811" s="59"/>
      <c r="H811" s="79"/>
      <c r="I811" s="59"/>
      <c r="J811" s="59"/>
      <c r="K811" s="59"/>
      <c r="L811" s="59"/>
      <c r="M811" s="59"/>
      <c r="N811" s="59"/>
      <c r="O811" s="59"/>
      <c r="P811" s="59"/>
      <c r="Q811" s="59"/>
      <c r="R811" s="59"/>
      <c r="S811" s="59"/>
      <c r="T811" s="59"/>
      <c r="U811" s="59"/>
      <c r="V811" s="59"/>
      <c r="W811" s="59"/>
      <c r="X811" s="59"/>
      <c r="Y811" s="59"/>
      <c r="Z811" s="59"/>
      <c r="AA811" s="59"/>
    </row>
    <row r="812" spans="1:27" ht="16">
      <c r="A812" s="59"/>
      <c r="B812" s="59"/>
      <c r="C812" s="59"/>
      <c r="D812" s="59"/>
      <c r="E812" s="59"/>
      <c r="F812" s="59"/>
      <c r="G812" s="59"/>
      <c r="H812" s="79"/>
      <c r="I812" s="59"/>
      <c r="J812" s="59"/>
      <c r="K812" s="59"/>
      <c r="L812" s="59"/>
      <c r="M812" s="59"/>
      <c r="N812" s="59"/>
      <c r="O812" s="59"/>
      <c r="P812" s="59"/>
      <c r="Q812" s="59"/>
      <c r="R812" s="59"/>
      <c r="S812" s="59"/>
      <c r="T812" s="59"/>
      <c r="U812" s="59"/>
      <c r="V812" s="59"/>
      <c r="W812" s="59"/>
      <c r="X812" s="59"/>
      <c r="Y812" s="59"/>
      <c r="Z812" s="59"/>
      <c r="AA812" s="59"/>
    </row>
    <row r="813" spans="1:27" ht="16">
      <c r="A813" s="59"/>
      <c r="B813" s="59"/>
      <c r="C813" s="59"/>
      <c r="D813" s="59"/>
      <c r="E813" s="59"/>
      <c r="F813" s="59"/>
      <c r="G813" s="59"/>
      <c r="H813" s="79"/>
      <c r="I813" s="59"/>
      <c r="J813" s="59"/>
      <c r="K813" s="59"/>
      <c r="L813" s="59"/>
      <c r="M813" s="59"/>
      <c r="N813" s="59"/>
      <c r="O813" s="59"/>
      <c r="P813" s="59"/>
      <c r="Q813" s="59"/>
      <c r="R813" s="59"/>
      <c r="S813" s="59"/>
      <c r="T813" s="59"/>
      <c r="U813" s="59"/>
      <c r="V813" s="59"/>
      <c r="W813" s="59"/>
      <c r="X813" s="59"/>
      <c r="Y813" s="59"/>
      <c r="Z813" s="59"/>
      <c r="AA813" s="59"/>
    </row>
    <row r="814" spans="1:27" ht="16">
      <c r="A814" s="59"/>
      <c r="B814" s="59"/>
      <c r="C814" s="59"/>
      <c r="D814" s="59"/>
      <c r="E814" s="59"/>
      <c r="F814" s="59"/>
      <c r="G814" s="59"/>
      <c r="H814" s="79"/>
      <c r="I814" s="59"/>
      <c r="J814" s="59"/>
      <c r="K814" s="59"/>
      <c r="L814" s="59"/>
      <c r="M814" s="59"/>
      <c r="N814" s="59"/>
      <c r="O814" s="59"/>
      <c r="P814" s="59"/>
      <c r="Q814" s="59"/>
      <c r="R814" s="59"/>
      <c r="S814" s="59"/>
      <c r="T814" s="59"/>
      <c r="U814" s="59"/>
      <c r="V814" s="59"/>
      <c r="W814" s="59"/>
      <c r="X814" s="59"/>
      <c r="Y814" s="59"/>
      <c r="Z814" s="59"/>
      <c r="AA814" s="59"/>
    </row>
    <row r="815" spans="1:27" ht="16">
      <c r="A815" s="59"/>
      <c r="B815" s="59"/>
      <c r="C815" s="59"/>
      <c r="D815" s="59"/>
      <c r="E815" s="59"/>
      <c r="F815" s="59"/>
      <c r="G815" s="59"/>
      <c r="H815" s="79"/>
      <c r="I815" s="59"/>
      <c r="J815" s="59"/>
      <c r="K815" s="59"/>
      <c r="L815" s="59"/>
      <c r="M815" s="59"/>
      <c r="N815" s="59"/>
      <c r="O815" s="59"/>
      <c r="P815" s="59"/>
      <c r="Q815" s="59"/>
      <c r="R815" s="59"/>
      <c r="S815" s="59"/>
      <c r="T815" s="59"/>
      <c r="U815" s="59"/>
      <c r="V815" s="59"/>
      <c r="W815" s="59"/>
      <c r="X815" s="59"/>
      <c r="Y815" s="59"/>
      <c r="Z815" s="59"/>
      <c r="AA815" s="59"/>
    </row>
    <row r="816" spans="1:27" ht="16">
      <c r="A816" s="59"/>
      <c r="B816" s="59"/>
      <c r="C816" s="59"/>
      <c r="D816" s="59"/>
      <c r="E816" s="59"/>
      <c r="F816" s="59"/>
      <c r="G816" s="59"/>
      <c r="H816" s="79"/>
      <c r="I816" s="59"/>
      <c r="J816" s="59"/>
      <c r="K816" s="59"/>
      <c r="L816" s="59"/>
      <c r="M816" s="59"/>
      <c r="N816" s="59"/>
      <c r="O816" s="59"/>
      <c r="P816" s="59"/>
      <c r="Q816" s="59"/>
      <c r="R816" s="59"/>
      <c r="S816" s="59"/>
      <c r="T816" s="59"/>
      <c r="U816" s="59"/>
      <c r="V816" s="59"/>
      <c r="W816" s="59"/>
      <c r="X816" s="59"/>
      <c r="Y816" s="59"/>
      <c r="Z816" s="59"/>
      <c r="AA816" s="59"/>
    </row>
    <row r="817" spans="1:27" ht="16">
      <c r="A817" s="59"/>
      <c r="B817" s="59"/>
      <c r="C817" s="59"/>
      <c r="D817" s="59"/>
      <c r="E817" s="59"/>
      <c r="F817" s="59"/>
      <c r="G817" s="59"/>
      <c r="H817" s="79"/>
      <c r="I817" s="59"/>
      <c r="J817" s="59"/>
      <c r="K817" s="59"/>
      <c r="L817" s="59"/>
      <c r="M817" s="59"/>
      <c r="N817" s="59"/>
      <c r="O817" s="59"/>
      <c r="P817" s="59"/>
      <c r="Q817" s="59"/>
      <c r="R817" s="59"/>
      <c r="S817" s="59"/>
      <c r="T817" s="59"/>
      <c r="U817" s="59"/>
      <c r="V817" s="59"/>
      <c r="W817" s="59"/>
      <c r="X817" s="59"/>
      <c r="Y817" s="59"/>
      <c r="Z817" s="59"/>
      <c r="AA817" s="59"/>
    </row>
    <row r="818" spans="1:27" ht="16">
      <c r="A818" s="59"/>
      <c r="B818" s="59"/>
      <c r="C818" s="59"/>
      <c r="D818" s="59"/>
      <c r="E818" s="59"/>
      <c r="F818" s="59"/>
      <c r="G818" s="59"/>
      <c r="H818" s="79"/>
      <c r="I818" s="59"/>
      <c r="J818" s="59"/>
      <c r="K818" s="59"/>
      <c r="L818" s="59"/>
      <c r="M818" s="59"/>
      <c r="N818" s="59"/>
      <c r="O818" s="59"/>
      <c r="P818" s="59"/>
      <c r="Q818" s="59"/>
      <c r="R818" s="59"/>
      <c r="S818" s="59"/>
      <c r="T818" s="59"/>
      <c r="U818" s="59"/>
      <c r="V818" s="59"/>
      <c r="W818" s="59"/>
      <c r="X818" s="59"/>
      <c r="Y818" s="59"/>
      <c r="Z818" s="59"/>
      <c r="AA818" s="59"/>
    </row>
    <row r="819" spans="1:27" ht="16">
      <c r="A819" s="59"/>
      <c r="B819" s="59"/>
      <c r="C819" s="59"/>
      <c r="D819" s="59"/>
      <c r="E819" s="59"/>
      <c r="F819" s="59"/>
      <c r="G819" s="59"/>
      <c r="H819" s="79"/>
      <c r="I819" s="59"/>
      <c r="J819" s="59"/>
      <c r="K819" s="59"/>
      <c r="L819" s="59"/>
      <c r="M819" s="59"/>
      <c r="N819" s="59"/>
      <c r="O819" s="59"/>
      <c r="P819" s="59"/>
      <c r="Q819" s="59"/>
      <c r="R819" s="59"/>
      <c r="S819" s="59"/>
      <c r="T819" s="59"/>
      <c r="U819" s="59"/>
      <c r="V819" s="59"/>
      <c r="W819" s="59"/>
      <c r="X819" s="59"/>
      <c r="Y819" s="59"/>
      <c r="Z819" s="59"/>
      <c r="AA819" s="59"/>
    </row>
    <row r="820" spans="1:27" ht="16">
      <c r="A820" s="59"/>
      <c r="B820" s="59"/>
      <c r="C820" s="59"/>
      <c r="D820" s="59"/>
      <c r="E820" s="59"/>
      <c r="F820" s="59"/>
      <c r="G820" s="59"/>
      <c r="H820" s="79"/>
      <c r="I820" s="59"/>
      <c r="J820" s="59"/>
      <c r="K820" s="59"/>
      <c r="L820" s="59"/>
      <c r="M820" s="59"/>
      <c r="N820" s="59"/>
      <c r="O820" s="59"/>
      <c r="P820" s="59"/>
      <c r="Q820" s="59"/>
      <c r="R820" s="59"/>
      <c r="S820" s="59"/>
      <c r="T820" s="59"/>
      <c r="U820" s="59"/>
      <c r="V820" s="59"/>
      <c r="W820" s="59"/>
      <c r="X820" s="59"/>
      <c r="Y820" s="59"/>
      <c r="Z820" s="59"/>
      <c r="AA820" s="59"/>
    </row>
    <row r="821" spans="1:27" ht="16">
      <c r="A821" s="59"/>
      <c r="B821" s="59"/>
      <c r="C821" s="59"/>
      <c r="D821" s="59"/>
      <c r="E821" s="59"/>
      <c r="F821" s="59"/>
      <c r="G821" s="59"/>
      <c r="H821" s="79"/>
      <c r="I821" s="59"/>
      <c r="J821" s="59"/>
      <c r="K821" s="59"/>
      <c r="L821" s="59"/>
      <c r="M821" s="59"/>
      <c r="N821" s="59"/>
      <c r="O821" s="59"/>
      <c r="P821" s="59"/>
      <c r="Q821" s="59"/>
      <c r="R821" s="59"/>
      <c r="S821" s="59"/>
      <c r="T821" s="59"/>
      <c r="U821" s="59"/>
      <c r="V821" s="59"/>
      <c r="W821" s="59"/>
      <c r="X821" s="59"/>
      <c r="Y821" s="59"/>
      <c r="Z821" s="59"/>
      <c r="AA821" s="59"/>
    </row>
    <row r="822" spans="1:27" ht="16">
      <c r="A822" s="59"/>
      <c r="B822" s="59"/>
      <c r="C822" s="59"/>
      <c r="D822" s="59"/>
      <c r="E822" s="59"/>
      <c r="F822" s="59"/>
      <c r="G822" s="59"/>
      <c r="H822" s="79"/>
      <c r="I822" s="59"/>
      <c r="J822" s="59"/>
      <c r="K822" s="59"/>
      <c r="L822" s="59"/>
      <c r="M822" s="59"/>
      <c r="N822" s="59"/>
      <c r="O822" s="59"/>
      <c r="P822" s="59"/>
      <c r="Q822" s="59"/>
      <c r="R822" s="59"/>
      <c r="S822" s="59"/>
      <c r="T822" s="59"/>
      <c r="U822" s="59"/>
      <c r="V822" s="59"/>
      <c r="W822" s="59"/>
      <c r="X822" s="59"/>
      <c r="Y822" s="59"/>
      <c r="Z822" s="59"/>
      <c r="AA822" s="59"/>
    </row>
    <row r="823" spans="1:27" ht="16">
      <c r="A823" s="59"/>
      <c r="B823" s="59"/>
      <c r="C823" s="59"/>
      <c r="D823" s="59"/>
      <c r="E823" s="59"/>
      <c r="F823" s="59"/>
      <c r="G823" s="59"/>
      <c r="H823" s="79"/>
      <c r="I823" s="59"/>
      <c r="J823" s="59"/>
      <c r="K823" s="59"/>
      <c r="L823" s="59"/>
      <c r="M823" s="59"/>
      <c r="N823" s="59"/>
      <c r="O823" s="59"/>
      <c r="P823" s="59"/>
      <c r="Q823" s="59"/>
      <c r="R823" s="59"/>
      <c r="S823" s="59"/>
      <c r="T823" s="59"/>
      <c r="U823" s="59"/>
      <c r="V823" s="59"/>
      <c r="W823" s="59"/>
      <c r="X823" s="59"/>
      <c r="Y823" s="59"/>
      <c r="Z823" s="59"/>
      <c r="AA823" s="59"/>
    </row>
    <row r="824" spans="1:27" ht="16">
      <c r="A824" s="59"/>
      <c r="B824" s="59"/>
      <c r="C824" s="59"/>
      <c r="D824" s="59"/>
      <c r="E824" s="59"/>
      <c r="F824" s="59"/>
      <c r="G824" s="59"/>
      <c r="H824" s="79"/>
      <c r="I824" s="59"/>
      <c r="J824" s="59"/>
      <c r="K824" s="59"/>
      <c r="L824" s="59"/>
      <c r="M824" s="59"/>
      <c r="N824" s="59"/>
      <c r="O824" s="59"/>
      <c r="P824" s="59"/>
      <c r="Q824" s="59"/>
      <c r="R824" s="59"/>
      <c r="S824" s="59"/>
      <c r="T824" s="59"/>
      <c r="U824" s="59"/>
      <c r="V824" s="59"/>
      <c r="W824" s="59"/>
      <c r="X824" s="59"/>
      <c r="Y824" s="59"/>
      <c r="Z824" s="59"/>
      <c r="AA824" s="59"/>
    </row>
    <row r="825" spans="1:27" ht="16">
      <c r="A825" s="59"/>
      <c r="B825" s="59"/>
      <c r="C825" s="59"/>
      <c r="D825" s="59"/>
      <c r="E825" s="59"/>
      <c r="F825" s="59"/>
      <c r="G825" s="59"/>
      <c r="H825" s="79"/>
      <c r="I825" s="59"/>
      <c r="J825" s="59"/>
      <c r="K825" s="59"/>
      <c r="L825" s="59"/>
      <c r="M825" s="59"/>
      <c r="N825" s="59"/>
      <c r="O825" s="59"/>
      <c r="P825" s="59"/>
      <c r="Q825" s="59"/>
      <c r="R825" s="59"/>
      <c r="S825" s="59"/>
      <c r="T825" s="59"/>
      <c r="U825" s="59"/>
      <c r="V825" s="59"/>
      <c r="W825" s="59"/>
      <c r="X825" s="59"/>
      <c r="Y825" s="59"/>
      <c r="Z825" s="59"/>
      <c r="AA825" s="59"/>
    </row>
    <row r="826" spans="1:27" ht="16">
      <c r="A826" s="59"/>
      <c r="B826" s="59"/>
      <c r="C826" s="59"/>
      <c r="D826" s="59"/>
      <c r="E826" s="59"/>
      <c r="F826" s="59"/>
      <c r="G826" s="59"/>
      <c r="H826" s="79"/>
      <c r="I826" s="59"/>
      <c r="J826" s="59"/>
      <c r="K826" s="59"/>
      <c r="L826" s="59"/>
      <c r="M826" s="59"/>
      <c r="N826" s="59"/>
      <c r="O826" s="59"/>
      <c r="P826" s="59"/>
      <c r="Q826" s="59"/>
      <c r="R826" s="59"/>
      <c r="S826" s="59"/>
      <c r="T826" s="59"/>
      <c r="U826" s="59"/>
      <c r="V826" s="59"/>
      <c r="W826" s="59"/>
      <c r="X826" s="59"/>
      <c r="Y826" s="59"/>
      <c r="Z826" s="59"/>
      <c r="AA826" s="59"/>
    </row>
    <row r="827" spans="1:27" ht="16">
      <c r="A827" s="59"/>
      <c r="B827" s="59"/>
      <c r="C827" s="59"/>
      <c r="D827" s="59"/>
      <c r="E827" s="59"/>
      <c r="F827" s="59"/>
      <c r="G827" s="59"/>
      <c r="H827" s="79"/>
      <c r="I827" s="59"/>
      <c r="J827" s="59"/>
      <c r="K827" s="59"/>
      <c r="L827" s="59"/>
      <c r="M827" s="59"/>
      <c r="N827" s="59"/>
      <c r="O827" s="59"/>
      <c r="P827" s="59"/>
      <c r="Q827" s="59"/>
      <c r="R827" s="59"/>
      <c r="S827" s="59"/>
      <c r="T827" s="59"/>
      <c r="U827" s="59"/>
      <c r="V827" s="59"/>
      <c r="W827" s="59"/>
      <c r="X827" s="59"/>
      <c r="Y827" s="59"/>
      <c r="Z827" s="59"/>
      <c r="AA827" s="59"/>
    </row>
    <row r="828" spans="1:27" ht="16">
      <c r="A828" s="59"/>
      <c r="B828" s="59"/>
      <c r="C828" s="59"/>
      <c r="D828" s="59"/>
      <c r="E828" s="59"/>
      <c r="F828" s="59"/>
      <c r="G828" s="59"/>
      <c r="H828" s="79"/>
      <c r="I828" s="59"/>
      <c r="J828" s="59"/>
      <c r="K828" s="59"/>
      <c r="L828" s="59"/>
      <c r="M828" s="59"/>
      <c r="N828" s="59"/>
      <c r="O828" s="59"/>
      <c r="P828" s="59"/>
      <c r="Q828" s="59"/>
      <c r="R828" s="59"/>
      <c r="S828" s="59"/>
      <c r="T828" s="59"/>
      <c r="U828" s="59"/>
      <c r="V828" s="59"/>
      <c r="W828" s="59"/>
      <c r="X828" s="59"/>
      <c r="Y828" s="59"/>
      <c r="Z828" s="59"/>
      <c r="AA828" s="59"/>
    </row>
    <row r="829" spans="1:27" ht="16">
      <c r="A829" s="59"/>
      <c r="B829" s="59"/>
      <c r="C829" s="59"/>
      <c r="D829" s="59"/>
      <c r="E829" s="59"/>
      <c r="F829" s="59"/>
      <c r="G829" s="59"/>
      <c r="H829" s="79"/>
      <c r="I829" s="59"/>
      <c r="J829" s="59"/>
      <c r="K829" s="59"/>
      <c r="L829" s="59"/>
      <c r="M829" s="59"/>
      <c r="N829" s="59"/>
      <c r="O829" s="59"/>
      <c r="P829" s="59"/>
      <c r="Q829" s="59"/>
      <c r="R829" s="59"/>
      <c r="S829" s="59"/>
      <c r="T829" s="59"/>
      <c r="U829" s="59"/>
      <c r="V829" s="59"/>
      <c r="W829" s="59"/>
      <c r="X829" s="59"/>
      <c r="Y829" s="59"/>
      <c r="Z829" s="59"/>
      <c r="AA829" s="59"/>
    </row>
    <row r="830" spans="1:27" ht="16">
      <c r="A830" s="59"/>
      <c r="B830" s="59"/>
      <c r="C830" s="59"/>
      <c r="D830" s="59"/>
      <c r="E830" s="59"/>
      <c r="F830" s="59"/>
      <c r="G830" s="59"/>
      <c r="H830" s="79"/>
      <c r="I830" s="59"/>
      <c r="J830" s="59"/>
      <c r="K830" s="59"/>
      <c r="L830" s="59"/>
      <c r="M830" s="59"/>
      <c r="N830" s="59"/>
      <c r="O830" s="59"/>
      <c r="P830" s="59"/>
      <c r="Q830" s="59"/>
      <c r="R830" s="59"/>
      <c r="S830" s="59"/>
      <c r="T830" s="59"/>
      <c r="U830" s="59"/>
      <c r="V830" s="59"/>
      <c r="W830" s="59"/>
      <c r="X830" s="59"/>
      <c r="Y830" s="59"/>
      <c r="Z830" s="59"/>
      <c r="AA830" s="59"/>
    </row>
    <row r="831" spans="1:27" ht="16">
      <c r="A831" s="59"/>
      <c r="B831" s="59"/>
      <c r="C831" s="59"/>
      <c r="D831" s="59"/>
      <c r="E831" s="59"/>
      <c r="F831" s="59"/>
      <c r="G831" s="59"/>
      <c r="H831" s="79"/>
      <c r="I831" s="59"/>
      <c r="J831" s="59"/>
      <c r="K831" s="59"/>
      <c r="L831" s="59"/>
      <c r="M831" s="59"/>
      <c r="N831" s="59"/>
      <c r="O831" s="59"/>
      <c r="P831" s="59"/>
      <c r="Q831" s="59"/>
      <c r="R831" s="59"/>
      <c r="S831" s="59"/>
      <c r="T831" s="59"/>
      <c r="U831" s="59"/>
      <c r="V831" s="59"/>
      <c r="W831" s="59"/>
      <c r="X831" s="59"/>
      <c r="Y831" s="59"/>
      <c r="Z831" s="59"/>
      <c r="AA831" s="59"/>
    </row>
    <row r="832" spans="1:27" ht="16">
      <c r="A832" s="59"/>
      <c r="B832" s="59"/>
      <c r="C832" s="59"/>
      <c r="D832" s="59"/>
      <c r="E832" s="59"/>
      <c r="F832" s="59"/>
      <c r="G832" s="59"/>
      <c r="H832" s="79"/>
      <c r="I832" s="59"/>
      <c r="J832" s="59"/>
      <c r="K832" s="59"/>
      <c r="L832" s="59"/>
      <c r="M832" s="59"/>
      <c r="N832" s="59"/>
      <c r="O832" s="59"/>
      <c r="P832" s="59"/>
      <c r="Q832" s="59"/>
      <c r="R832" s="59"/>
      <c r="S832" s="59"/>
      <c r="T832" s="59"/>
      <c r="U832" s="59"/>
      <c r="V832" s="59"/>
      <c r="W832" s="59"/>
      <c r="X832" s="59"/>
      <c r="Y832" s="59"/>
      <c r="Z832" s="59"/>
      <c r="AA832" s="59"/>
    </row>
    <row r="833" spans="1:27" ht="16">
      <c r="A833" s="59"/>
      <c r="B833" s="59"/>
      <c r="C833" s="59"/>
      <c r="D833" s="59"/>
      <c r="E833" s="59"/>
      <c r="F833" s="59"/>
      <c r="G833" s="59"/>
      <c r="H833" s="79"/>
      <c r="I833" s="59"/>
      <c r="J833" s="59"/>
      <c r="K833" s="59"/>
      <c r="L833" s="59"/>
      <c r="M833" s="59"/>
      <c r="N833" s="59"/>
      <c r="O833" s="59"/>
      <c r="P833" s="59"/>
      <c r="Q833" s="59"/>
      <c r="R833" s="59"/>
      <c r="S833" s="59"/>
      <c r="T833" s="59"/>
      <c r="U833" s="59"/>
      <c r="V833" s="59"/>
      <c r="W833" s="59"/>
      <c r="X833" s="59"/>
      <c r="Y833" s="59"/>
      <c r="Z833" s="59"/>
      <c r="AA833" s="59"/>
    </row>
    <row r="834" spans="1:27" ht="16">
      <c r="A834" s="59"/>
      <c r="B834" s="59"/>
      <c r="C834" s="59"/>
      <c r="D834" s="59"/>
      <c r="E834" s="59"/>
      <c r="F834" s="59"/>
      <c r="G834" s="59"/>
      <c r="H834" s="79"/>
      <c r="I834" s="59"/>
      <c r="J834" s="59"/>
      <c r="K834" s="59"/>
      <c r="L834" s="59"/>
      <c r="M834" s="59"/>
      <c r="N834" s="59"/>
      <c r="O834" s="59"/>
      <c r="P834" s="59"/>
      <c r="Q834" s="59"/>
      <c r="R834" s="59"/>
      <c r="S834" s="59"/>
      <c r="T834" s="59"/>
      <c r="U834" s="59"/>
      <c r="V834" s="59"/>
      <c r="W834" s="59"/>
      <c r="X834" s="59"/>
      <c r="Y834" s="59"/>
      <c r="Z834" s="59"/>
      <c r="AA834" s="59"/>
    </row>
    <row r="835" spans="1:27" ht="16">
      <c r="A835" s="59"/>
      <c r="B835" s="59"/>
      <c r="C835" s="59"/>
      <c r="D835" s="59"/>
      <c r="E835" s="59"/>
      <c r="F835" s="59"/>
      <c r="G835" s="59"/>
      <c r="H835" s="79"/>
      <c r="I835" s="59"/>
      <c r="J835" s="59"/>
      <c r="K835" s="59"/>
      <c r="L835" s="59"/>
      <c r="M835" s="59"/>
      <c r="N835" s="59"/>
      <c r="O835" s="59"/>
      <c r="P835" s="59"/>
      <c r="Q835" s="59"/>
      <c r="R835" s="59"/>
      <c r="S835" s="59"/>
      <c r="T835" s="59"/>
      <c r="U835" s="59"/>
      <c r="V835" s="59"/>
      <c r="W835" s="59"/>
      <c r="X835" s="59"/>
      <c r="Y835" s="59"/>
      <c r="Z835" s="59"/>
      <c r="AA835" s="59"/>
    </row>
    <row r="836" spans="1:27" ht="16">
      <c r="A836" s="59"/>
      <c r="B836" s="59"/>
      <c r="C836" s="59"/>
      <c r="D836" s="59"/>
      <c r="E836" s="59"/>
      <c r="F836" s="59"/>
      <c r="G836" s="59"/>
      <c r="H836" s="79"/>
      <c r="I836" s="59"/>
      <c r="J836" s="59"/>
      <c r="K836" s="59"/>
      <c r="L836" s="59"/>
      <c r="M836" s="59"/>
      <c r="N836" s="59"/>
      <c r="O836" s="59"/>
      <c r="P836" s="59"/>
      <c r="Q836" s="59"/>
      <c r="R836" s="59"/>
      <c r="S836" s="59"/>
      <c r="T836" s="59"/>
      <c r="U836" s="59"/>
      <c r="V836" s="59"/>
      <c r="W836" s="59"/>
      <c r="X836" s="59"/>
      <c r="Y836" s="59"/>
      <c r="Z836" s="59"/>
      <c r="AA836" s="59"/>
    </row>
    <row r="837" spans="1:27" ht="16">
      <c r="A837" s="59"/>
      <c r="B837" s="59"/>
      <c r="C837" s="59"/>
      <c r="D837" s="59"/>
      <c r="E837" s="59"/>
      <c r="F837" s="59"/>
      <c r="G837" s="59"/>
      <c r="H837" s="79"/>
      <c r="I837" s="59"/>
      <c r="J837" s="59"/>
      <c r="K837" s="59"/>
      <c r="L837" s="59"/>
      <c r="M837" s="59"/>
      <c r="N837" s="59"/>
      <c r="O837" s="59"/>
      <c r="P837" s="59"/>
      <c r="Q837" s="59"/>
      <c r="R837" s="59"/>
      <c r="S837" s="59"/>
      <c r="T837" s="59"/>
      <c r="U837" s="59"/>
      <c r="V837" s="59"/>
      <c r="W837" s="59"/>
      <c r="X837" s="59"/>
      <c r="Y837" s="59"/>
      <c r="Z837" s="59"/>
      <c r="AA837" s="59"/>
    </row>
    <row r="838" spans="1:27" ht="16">
      <c r="A838" s="59"/>
      <c r="B838" s="59"/>
      <c r="C838" s="59"/>
      <c r="D838" s="59"/>
      <c r="E838" s="59"/>
      <c r="F838" s="59"/>
      <c r="G838" s="59"/>
      <c r="H838" s="79"/>
      <c r="I838" s="59"/>
      <c r="J838" s="59"/>
      <c r="K838" s="59"/>
      <c r="L838" s="59"/>
      <c r="M838" s="59"/>
      <c r="N838" s="59"/>
      <c r="O838" s="59"/>
      <c r="P838" s="59"/>
      <c r="Q838" s="59"/>
      <c r="R838" s="59"/>
      <c r="S838" s="59"/>
      <c r="T838" s="59"/>
      <c r="U838" s="59"/>
      <c r="V838" s="59"/>
      <c r="W838" s="59"/>
      <c r="X838" s="59"/>
      <c r="Y838" s="59"/>
      <c r="Z838" s="59"/>
      <c r="AA838" s="59"/>
    </row>
    <row r="839" spans="1:27" ht="16">
      <c r="A839" s="59"/>
      <c r="B839" s="59"/>
      <c r="C839" s="59"/>
      <c r="D839" s="59"/>
      <c r="E839" s="59"/>
      <c r="F839" s="59"/>
      <c r="G839" s="59"/>
      <c r="H839" s="79"/>
      <c r="I839" s="59"/>
      <c r="J839" s="59"/>
      <c r="K839" s="59"/>
      <c r="L839" s="59"/>
      <c r="M839" s="59"/>
      <c r="N839" s="59"/>
      <c r="O839" s="59"/>
      <c r="P839" s="59"/>
      <c r="Q839" s="59"/>
      <c r="R839" s="59"/>
      <c r="S839" s="59"/>
      <c r="T839" s="59"/>
      <c r="U839" s="59"/>
      <c r="V839" s="59"/>
      <c r="W839" s="59"/>
      <c r="X839" s="59"/>
      <c r="Y839" s="59"/>
      <c r="Z839" s="59"/>
      <c r="AA839" s="59"/>
    </row>
    <row r="840" spans="1:27" ht="16">
      <c r="A840" s="59"/>
      <c r="B840" s="59"/>
      <c r="C840" s="59"/>
      <c r="D840" s="59"/>
      <c r="E840" s="59"/>
      <c r="F840" s="59"/>
      <c r="G840" s="59"/>
      <c r="H840" s="79"/>
      <c r="I840" s="59"/>
      <c r="J840" s="59"/>
      <c r="K840" s="59"/>
      <c r="L840" s="59"/>
      <c r="M840" s="59"/>
      <c r="N840" s="59"/>
      <c r="O840" s="59"/>
      <c r="P840" s="59"/>
      <c r="Q840" s="59"/>
      <c r="R840" s="59"/>
      <c r="S840" s="59"/>
      <c r="T840" s="59"/>
      <c r="U840" s="59"/>
      <c r="V840" s="59"/>
      <c r="W840" s="59"/>
      <c r="X840" s="59"/>
      <c r="Y840" s="59"/>
      <c r="Z840" s="59"/>
      <c r="AA840" s="59"/>
    </row>
    <row r="841" spans="1:27" ht="16">
      <c r="A841" s="59"/>
      <c r="B841" s="59"/>
      <c r="C841" s="59"/>
      <c r="D841" s="59"/>
      <c r="E841" s="59"/>
      <c r="F841" s="59"/>
      <c r="G841" s="59"/>
      <c r="H841" s="79"/>
      <c r="I841" s="59"/>
      <c r="J841" s="59"/>
      <c r="K841" s="59"/>
      <c r="L841" s="59"/>
      <c r="M841" s="59"/>
      <c r="N841" s="59"/>
      <c r="O841" s="59"/>
      <c r="P841" s="59"/>
      <c r="Q841" s="59"/>
      <c r="R841" s="59"/>
      <c r="S841" s="59"/>
      <c r="T841" s="59"/>
      <c r="U841" s="59"/>
      <c r="V841" s="59"/>
      <c r="W841" s="59"/>
      <c r="X841" s="59"/>
      <c r="Y841" s="59"/>
      <c r="Z841" s="59"/>
      <c r="AA841" s="59"/>
    </row>
    <row r="842" spans="1:27" ht="16">
      <c r="A842" s="59"/>
      <c r="B842" s="59"/>
      <c r="C842" s="59"/>
      <c r="D842" s="59"/>
      <c r="E842" s="59"/>
      <c r="F842" s="59"/>
      <c r="G842" s="59"/>
      <c r="H842" s="79"/>
      <c r="I842" s="59"/>
      <c r="J842" s="59"/>
      <c r="K842" s="59"/>
      <c r="L842" s="59"/>
      <c r="M842" s="59"/>
      <c r="N842" s="59"/>
      <c r="O842" s="59"/>
      <c r="P842" s="59"/>
      <c r="Q842" s="59"/>
      <c r="R842" s="59"/>
      <c r="S842" s="59"/>
      <c r="T842" s="59"/>
      <c r="U842" s="59"/>
      <c r="V842" s="59"/>
      <c r="W842" s="59"/>
      <c r="X842" s="59"/>
      <c r="Y842" s="59"/>
      <c r="Z842" s="59"/>
      <c r="AA842" s="59"/>
    </row>
    <row r="843" spans="1:27" ht="16">
      <c r="A843" s="59"/>
      <c r="B843" s="59"/>
      <c r="C843" s="59"/>
      <c r="D843" s="59"/>
      <c r="E843" s="59"/>
      <c r="F843" s="59"/>
      <c r="G843" s="59"/>
      <c r="H843" s="79"/>
      <c r="I843" s="59"/>
      <c r="J843" s="59"/>
      <c r="K843" s="59"/>
      <c r="L843" s="59"/>
      <c r="M843" s="59"/>
      <c r="N843" s="59"/>
      <c r="O843" s="59"/>
      <c r="P843" s="59"/>
      <c r="Q843" s="59"/>
      <c r="R843" s="59"/>
      <c r="S843" s="59"/>
      <c r="T843" s="59"/>
      <c r="U843" s="59"/>
      <c r="V843" s="59"/>
      <c r="W843" s="59"/>
      <c r="X843" s="59"/>
      <c r="Y843" s="59"/>
      <c r="Z843" s="59"/>
      <c r="AA843" s="59"/>
    </row>
    <row r="844" spans="1:27" ht="16">
      <c r="A844" s="59"/>
      <c r="B844" s="59"/>
      <c r="C844" s="59"/>
      <c r="D844" s="59"/>
      <c r="E844" s="59"/>
      <c r="F844" s="59"/>
      <c r="G844" s="59"/>
      <c r="H844" s="79"/>
      <c r="I844" s="59"/>
      <c r="J844" s="59"/>
      <c r="K844" s="59"/>
      <c r="L844" s="59"/>
      <c r="M844" s="59"/>
      <c r="N844" s="59"/>
      <c r="O844" s="59"/>
      <c r="P844" s="59"/>
      <c r="Q844" s="59"/>
      <c r="R844" s="59"/>
      <c r="S844" s="59"/>
      <c r="T844" s="59"/>
      <c r="U844" s="59"/>
      <c r="V844" s="59"/>
      <c r="W844" s="59"/>
      <c r="X844" s="59"/>
      <c r="Y844" s="59"/>
      <c r="Z844" s="59"/>
      <c r="AA844" s="59"/>
    </row>
    <row r="845" spans="1:27" ht="16">
      <c r="A845" s="59"/>
      <c r="B845" s="59"/>
      <c r="C845" s="59"/>
      <c r="D845" s="59"/>
      <c r="E845" s="59"/>
      <c r="F845" s="59"/>
      <c r="G845" s="59"/>
      <c r="H845" s="79"/>
      <c r="I845" s="59"/>
      <c r="J845" s="59"/>
      <c r="K845" s="59"/>
      <c r="L845" s="59"/>
      <c r="M845" s="59"/>
      <c r="N845" s="59"/>
      <c r="O845" s="59"/>
      <c r="P845" s="59"/>
      <c r="Q845" s="59"/>
      <c r="R845" s="59"/>
      <c r="S845" s="59"/>
      <c r="T845" s="59"/>
      <c r="U845" s="59"/>
      <c r="V845" s="59"/>
      <c r="W845" s="59"/>
      <c r="X845" s="59"/>
      <c r="Y845" s="59"/>
      <c r="Z845" s="59"/>
      <c r="AA845" s="59"/>
    </row>
    <row r="846" spans="1:27" ht="16">
      <c r="A846" s="59"/>
      <c r="B846" s="59"/>
      <c r="C846" s="59"/>
      <c r="D846" s="59"/>
      <c r="E846" s="59"/>
      <c r="F846" s="59"/>
      <c r="G846" s="59"/>
      <c r="H846" s="79"/>
      <c r="I846" s="59"/>
      <c r="J846" s="59"/>
      <c r="K846" s="59"/>
      <c r="L846" s="59"/>
      <c r="M846" s="59"/>
      <c r="N846" s="59"/>
      <c r="O846" s="59"/>
      <c r="P846" s="59"/>
      <c r="Q846" s="59"/>
      <c r="R846" s="59"/>
      <c r="S846" s="59"/>
      <c r="T846" s="59"/>
      <c r="U846" s="59"/>
      <c r="V846" s="59"/>
      <c r="W846" s="59"/>
      <c r="X846" s="59"/>
      <c r="Y846" s="59"/>
      <c r="Z846" s="59"/>
      <c r="AA846" s="59"/>
    </row>
    <row r="847" spans="1:27" ht="16">
      <c r="A847" s="59"/>
      <c r="B847" s="59"/>
      <c r="C847" s="59"/>
      <c r="D847" s="59"/>
      <c r="E847" s="59"/>
      <c r="F847" s="59"/>
      <c r="G847" s="59"/>
      <c r="H847" s="79"/>
      <c r="I847" s="59"/>
      <c r="J847" s="59"/>
      <c r="K847" s="59"/>
      <c r="L847" s="59"/>
      <c r="M847" s="59"/>
      <c r="N847" s="59"/>
      <c r="O847" s="59"/>
      <c r="P847" s="59"/>
      <c r="Q847" s="59"/>
      <c r="R847" s="59"/>
      <c r="S847" s="59"/>
      <c r="T847" s="59"/>
      <c r="U847" s="59"/>
      <c r="V847" s="59"/>
      <c r="W847" s="59"/>
      <c r="X847" s="59"/>
      <c r="Y847" s="59"/>
      <c r="Z847" s="59"/>
      <c r="AA847" s="59"/>
    </row>
    <row r="848" spans="1:27" ht="16">
      <c r="A848" s="59"/>
      <c r="B848" s="59"/>
      <c r="C848" s="59"/>
      <c r="D848" s="59"/>
      <c r="E848" s="59"/>
      <c r="F848" s="59"/>
      <c r="G848" s="59"/>
      <c r="H848" s="79"/>
      <c r="I848" s="59"/>
      <c r="J848" s="59"/>
      <c r="K848" s="59"/>
      <c r="L848" s="59"/>
      <c r="M848" s="59"/>
      <c r="N848" s="59"/>
      <c r="O848" s="59"/>
      <c r="P848" s="59"/>
      <c r="Q848" s="59"/>
      <c r="R848" s="59"/>
      <c r="S848" s="59"/>
      <c r="T848" s="59"/>
      <c r="U848" s="59"/>
      <c r="V848" s="59"/>
      <c r="W848" s="59"/>
      <c r="X848" s="59"/>
      <c r="Y848" s="59"/>
      <c r="Z848" s="59"/>
      <c r="AA848" s="59"/>
    </row>
    <row r="849" spans="1:27" ht="16">
      <c r="A849" s="59"/>
      <c r="B849" s="59"/>
      <c r="C849" s="59"/>
      <c r="D849" s="59"/>
      <c r="E849" s="59"/>
      <c r="F849" s="59"/>
      <c r="G849" s="59"/>
      <c r="H849" s="79"/>
      <c r="I849" s="59"/>
      <c r="J849" s="59"/>
      <c r="K849" s="59"/>
      <c r="L849" s="59"/>
      <c r="M849" s="59"/>
      <c r="N849" s="59"/>
      <c r="O849" s="59"/>
      <c r="P849" s="59"/>
      <c r="Q849" s="59"/>
      <c r="R849" s="59"/>
      <c r="S849" s="59"/>
      <c r="T849" s="59"/>
      <c r="U849" s="59"/>
      <c r="V849" s="59"/>
      <c r="W849" s="59"/>
      <c r="X849" s="59"/>
      <c r="Y849" s="59"/>
      <c r="Z849" s="59"/>
      <c r="AA849" s="59"/>
    </row>
    <row r="850" spans="1:27" ht="16">
      <c r="A850" s="59"/>
      <c r="B850" s="59"/>
      <c r="C850" s="59"/>
      <c r="D850" s="59"/>
      <c r="E850" s="59"/>
      <c r="F850" s="59"/>
      <c r="G850" s="59"/>
      <c r="H850" s="79"/>
      <c r="I850" s="59"/>
      <c r="J850" s="59"/>
      <c r="K850" s="59"/>
      <c r="L850" s="59"/>
      <c r="M850" s="59"/>
      <c r="N850" s="59"/>
      <c r="O850" s="59"/>
      <c r="P850" s="59"/>
      <c r="Q850" s="59"/>
      <c r="R850" s="59"/>
      <c r="S850" s="59"/>
      <c r="T850" s="59"/>
      <c r="U850" s="59"/>
      <c r="V850" s="59"/>
      <c r="W850" s="59"/>
      <c r="X850" s="59"/>
      <c r="Y850" s="59"/>
      <c r="Z850" s="59"/>
      <c r="AA850" s="59"/>
    </row>
    <row r="851" spans="1:27" ht="16">
      <c r="A851" s="59"/>
      <c r="B851" s="59"/>
      <c r="C851" s="59"/>
      <c r="D851" s="59"/>
      <c r="E851" s="59"/>
      <c r="F851" s="59"/>
      <c r="G851" s="59"/>
      <c r="H851" s="79"/>
      <c r="I851" s="59"/>
      <c r="J851" s="59"/>
      <c r="K851" s="59"/>
      <c r="L851" s="59"/>
      <c r="M851" s="59"/>
      <c r="N851" s="59"/>
      <c r="O851" s="59"/>
      <c r="P851" s="59"/>
      <c r="Q851" s="59"/>
      <c r="R851" s="59"/>
      <c r="S851" s="59"/>
      <c r="T851" s="59"/>
      <c r="U851" s="59"/>
      <c r="V851" s="59"/>
      <c r="W851" s="59"/>
      <c r="X851" s="59"/>
      <c r="Y851" s="59"/>
      <c r="Z851" s="59"/>
      <c r="AA851" s="59"/>
    </row>
    <row r="852" spans="1:27" ht="16">
      <c r="A852" s="59"/>
      <c r="B852" s="59"/>
      <c r="C852" s="59"/>
      <c r="D852" s="59"/>
      <c r="E852" s="59"/>
      <c r="F852" s="59"/>
      <c r="G852" s="59"/>
      <c r="H852" s="79"/>
      <c r="I852" s="59"/>
      <c r="J852" s="59"/>
      <c r="K852" s="59"/>
      <c r="L852" s="59"/>
      <c r="M852" s="59"/>
      <c r="N852" s="59"/>
      <c r="O852" s="59"/>
      <c r="P852" s="59"/>
      <c r="Q852" s="59"/>
      <c r="R852" s="59"/>
      <c r="S852" s="59"/>
      <c r="T852" s="59"/>
      <c r="U852" s="59"/>
      <c r="V852" s="59"/>
      <c r="W852" s="59"/>
      <c r="X852" s="59"/>
      <c r="Y852" s="59"/>
      <c r="Z852" s="59"/>
      <c r="AA852" s="59"/>
    </row>
    <row r="853" spans="1:27" ht="16">
      <c r="A853" s="59"/>
      <c r="B853" s="59"/>
      <c r="C853" s="59"/>
      <c r="D853" s="59"/>
      <c r="E853" s="59"/>
      <c r="F853" s="59"/>
      <c r="G853" s="59"/>
      <c r="H853" s="79"/>
      <c r="I853" s="59"/>
      <c r="J853" s="59"/>
      <c r="K853" s="59"/>
      <c r="L853" s="59"/>
      <c r="M853" s="59"/>
      <c r="N853" s="59"/>
      <c r="O853" s="59"/>
      <c r="P853" s="59"/>
      <c r="Q853" s="59"/>
      <c r="R853" s="59"/>
      <c r="S853" s="59"/>
      <c r="T853" s="59"/>
      <c r="U853" s="59"/>
      <c r="V853" s="59"/>
      <c r="W853" s="59"/>
      <c r="X853" s="59"/>
      <c r="Y853" s="59"/>
      <c r="Z853" s="59"/>
      <c r="AA853" s="59"/>
    </row>
    <row r="854" spans="1:27" ht="16">
      <c r="A854" s="59"/>
      <c r="B854" s="59"/>
      <c r="C854" s="59"/>
      <c r="D854" s="59"/>
      <c r="E854" s="59"/>
      <c r="F854" s="59"/>
      <c r="G854" s="59"/>
      <c r="H854" s="79"/>
      <c r="I854" s="59"/>
      <c r="J854" s="59"/>
      <c r="K854" s="59"/>
      <c r="L854" s="59"/>
      <c r="M854" s="59"/>
      <c r="N854" s="59"/>
      <c r="O854" s="59"/>
      <c r="P854" s="59"/>
      <c r="Q854" s="59"/>
      <c r="R854" s="59"/>
      <c r="S854" s="59"/>
      <c r="T854" s="59"/>
      <c r="U854" s="59"/>
      <c r="V854" s="59"/>
      <c r="W854" s="59"/>
      <c r="X854" s="59"/>
      <c r="Y854" s="59"/>
      <c r="Z854" s="59"/>
      <c r="AA854" s="59"/>
    </row>
    <row r="855" spans="1:27" ht="16">
      <c r="A855" s="59"/>
      <c r="B855" s="59"/>
      <c r="C855" s="59"/>
      <c r="D855" s="59"/>
      <c r="E855" s="59"/>
      <c r="F855" s="59"/>
      <c r="G855" s="59"/>
      <c r="H855" s="79"/>
      <c r="I855" s="59"/>
      <c r="J855" s="59"/>
      <c r="K855" s="59"/>
      <c r="L855" s="59"/>
      <c r="M855" s="59"/>
      <c r="N855" s="59"/>
      <c r="O855" s="59"/>
      <c r="P855" s="59"/>
      <c r="Q855" s="59"/>
      <c r="R855" s="59"/>
      <c r="S855" s="59"/>
      <c r="T855" s="59"/>
      <c r="U855" s="59"/>
      <c r="V855" s="59"/>
      <c r="W855" s="59"/>
      <c r="X855" s="59"/>
      <c r="Y855" s="59"/>
      <c r="Z855" s="59"/>
      <c r="AA855" s="59"/>
    </row>
    <row r="856" spans="1:27" ht="16">
      <c r="A856" s="59"/>
      <c r="B856" s="59"/>
      <c r="C856" s="59"/>
      <c r="D856" s="59"/>
      <c r="E856" s="59"/>
      <c r="F856" s="59"/>
      <c r="G856" s="59"/>
      <c r="H856" s="79"/>
      <c r="I856" s="59"/>
      <c r="J856" s="59"/>
      <c r="K856" s="59"/>
      <c r="L856" s="59"/>
      <c r="M856" s="59"/>
      <c r="N856" s="59"/>
      <c r="O856" s="59"/>
      <c r="P856" s="59"/>
      <c r="Q856" s="59"/>
      <c r="R856" s="59"/>
      <c r="S856" s="59"/>
      <c r="T856" s="59"/>
      <c r="U856" s="59"/>
      <c r="V856" s="59"/>
      <c r="W856" s="59"/>
      <c r="X856" s="59"/>
      <c r="Y856" s="59"/>
      <c r="Z856" s="59"/>
      <c r="AA856" s="59"/>
    </row>
    <row r="857" spans="1:27" ht="16">
      <c r="A857" s="59"/>
      <c r="B857" s="59"/>
      <c r="C857" s="59"/>
      <c r="D857" s="59"/>
      <c r="E857" s="59"/>
      <c r="F857" s="59"/>
      <c r="G857" s="59"/>
      <c r="H857" s="79"/>
      <c r="I857" s="59"/>
      <c r="J857" s="59"/>
      <c r="K857" s="59"/>
      <c r="L857" s="59"/>
      <c r="M857" s="59"/>
      <c r="N857" s="59"/>
      <c r="O857" s="59"/>
      <c r="P857" s="59"/>
      <c r="Q857" s="59"/>
      <c r="R857" s="59"/>
      <c r="S857" s="59"/>
      <c r="T857" s="59"/>
      <c r="U857" s="59"/>
      <c r="V857" s="59"/>
      <c r="W857" s="59"/>
      <c r="X857" s="59"/>
      <c r="Y857" s="59"/>
      <c r="Z857" s="59"/>
      <c r="AA857" s="59"/>
    </row>
    <row r="858" spans="1:27" ht="16">
      <c r="A858" s="59"/>
      <c r="B858" s="59"/>
      <c r="C858" s="59"/>
      <c r="D858" s="59"/>
      <c r="E858" s="59"/>
      <c r="F858" s="59"/>
      <c r="G858" s="59"/>
      <c r="H858" s="79"/>
      <c r="I858" s="59"/>
      <c r="J858" s="59"/>
      <c r="K858" s="59"/>
      <c r="L858" s="59"/>
      <c r="M858" s="59"/>
      <c r="N858" s="59"/>
      <c r="O858" s="59"/>
      <c r="P858" s="59"/>
      <c r="Q858" s="59"/>
      <c r="R858" s="59"/>
      <c r="S858" s="59"/>
      <c r="T858" s="59"/>
      <c r="U858" s="59"/>
      <c r="V858" s="59"/>
      <c r="W858" s="59"/>
      <c r="X858" s="59"/>
      <c r="Y858" s="59"/>
      <c r="Z858" s="59"/>
      <c r="AA858" s="59"/>
    </row>
    <row r="859" spans="1:27" ht="16">
      <c r="A859" s="59"/>
      <c r="B859" s="59"/>
      <c r="C859" s="59"/>
      <c r="D859" s="59"/>
      <c r="E859" s="59"/>
      <c r="F859" s="59"/>
      <c r="G859" s="59"/>
      <c r="H859" s="79"/>
      <c r="I859" s="59"/>
      <c r="J859" s="59"/>
      <c r="K859" s="59"/>
      <c r="L859" s="59"/>
      <c r="M859" s="59"/>
      <c r="N859" s="59"/>
      <c r="O859" s="59"/>
      <c r="P859" s="59"/>
      <c r="Q859" s="59"/>
      <c r="R859" s="59"/>
      <c r="S859" s="59"/>
      <c r="T859" s="59"/>
      <c r="U859" s="59"/>
      <c r="V859" s="59"/>
      <c r="W859" s="59"/>
      <c r="X859" s="59"/>
      <c r="Y859" s="59"/>
      <c r="Z859" s="59"/>
      <c r="AA859" s="59"/>
    </row>
    <row r="860" spans="1:27" ht="16">
      <c r="A860" s="59"/>
      <c r="B860" s="59"/>
      <c r="C860" s="59"/>
      <c r="D860" s="59"/>
      <c r="E860" s="59"/>
      <c r="F860" s="59"/>
      <c r="G860" s="59"/>
      <c r="H860" s="79"/>
      <c r="I860" s="59"/>
      <c r="J860" s="59"/>
      <c r="K860" s="59"/>
      <c r="L860" s="59"/>
      <c r="M860" s="59"/>
      <c r="N860" s="59"/>
      <c r="O860" s="59"/>
      <c r="P860" s="59"/>
      <c r="Q860" s="59"/>
      <c r="R860" s="59"/>
      <c r="S860" s="59"/>
      <c r="T860" s="59"/>
      <c r="U860" s="59"/>
      <c r="V860" s="59"/>
      <c r="W860" s="59"/>
      <c r="X860" s="59"/>
      <c r="Y860" s="59"/>
      <c r="Z860" s="59"/>
      <c r="AA860" s="59"/>
    </row>
    <row r="861" spans="1:27" ht="16">
      <c r="A861" s="59"/>
      <c r="B861" s="59"/>
      <c r="C861" s="59"/>
      <c r="D861" s="59"/>
      <c r="E861" s="59"/>
      <c r="F861" s="59"/>
      <c r="G861" s="59"/>
      <c r="H861" s="79"/>
      <c r="I861" s="59"/>
      <c r="J861" s="59"/>
      <c r="K861" s="59"/>
      <c r="L861" s="59"/>
      <c r="M861" s="59"/>
      <c r="N861" s="59"/>
      <c r="O861" s="59"/>
      <c r="P861" s="59"/>
      <c r="Q861" s="59"/>
      <c r="R861" s="59"/>
      <c r="S861" s="59"/>
      <c r="T861" s="59"/>
      <c r="U861" s="59"/>
      <c r="V861" s="59"/>
      <c r="W861" s="59"/>
      <c r="X861" s="59"/>
      <c r="Y861" s="59"/>
      <c r="Z861" s="59"/>
      <c r="AA861" s="59"/>
    </row>
    <row r="862" spans="1:27" ht="16">
      <c r="A862" s="59"/>
      <c r="B862" s="59"/>
      <c r="C862" s="59"/>
      <c r="D862" s="59"/>
      <c r="E862" s="59"/>
      <c r="F862" s="59"/>
      <c r="G862" s="59"/>
      <c r="H862" s="79"/>
      <c r="I862" s="59"/>
      <c r="J862" s="59"/>
      <c r="K862" s="59"/>
      <c r="L862" s="59"/>
      <c r="M862" s="59"/>
      <c r="N862" s="59"/>
      <c r="O862" s="59"/>
      <c r="P862" s="59"/>
      <c r="Q862" s="59"/>
      <c r="R862" s="59"/>
      <c r="S862" s="59"/>
      <c r="T862" s="59"/>
      <c r="U862" s="59"/>
      <c r="V862" s="59"/>
      <c r="W862" s="59"/>
      <c r="X862" s="59"/>
      <c r="Y862" s="59"/>
      <c r="Z862" s="59"/>
      <c r="AA862" s="59"/>
    </row>
    <row r="863" spans="1:27" ht="16">
      <c r="A863" s="59"/>
      <c r="B863" s="59"/>
      <c r="C863" s="59"/>
      <c r="D863" s="59"/>
      <c r="E863" s="59"/>
      <c r="F863" s="59"/>
      <c r="G863" s="59"/>
      <c r="H863" s="79"/>
      <c r="I863" s="59"/>
      <c r="J863" s="59"/>
      <c r="K863" s="59"/>
      <c r="L863" s="59"/>
      <c r="M863" s="59"/>
      <c r="N863" s="59"/>
      <c r="O863" s="59"/>
      <c r="P863" s="59"/>
      <c r="Q863" s="59"/>
      <c r="R863" s="59"/>
      <c r="S863" s="59"/>
      <c r="T863" s="59"/>
      <c r="U863" s="59"/>
      <c r="V863" s="59"/>
      <c r="W863" s="59"/>
      <c r="X863" s="59"/>
      <c r="Y863" s="59"/>
      <c r="Z863" s="59"/>
      <c r="AA863" s="59"/>
    </row>
    <row r="864" spans="1:27" ht="16">
      <c r="A864" s="59"/>
      <c r="B864" s="59"/>
      <c r="C864" s="59"/>
      <c r="D864" s="59"/>
      <c r="E864" s="59"/>
      <c r="F864" s="59"/>
      <c r="G864" s="59"/>
      <c r="H864" s="79"/>
      <c r="I864" s="59"/>
      <c r="J864" s="59"/>
      <c r="K864" s="59"/>
      <c r="L864" s="59"/>
      <c r="M864" s="59"/>
      <c r="N864" s="59"/>
      <c r="O864" s="59"/>
      <c r="P864" s="59"/>
      <c r="Q864" s="59"/>
      <c r="R864" s="59"/>
      <c r="S864" s="59"/>
      <c r="T864" s="59"/>
      <c r="U864" s="59"/>
      <c r="V864" s="59"/>
      <c r="W864" s="59"/>
      <c r="X864" s="59"/>
      <c r="Y864" s="59"/>
      <c r="Z864" s="59"/>
      <c r="AA864" s="59"/>
    </row>
    <row r="865" spans="1:27" ht="16">
      <c r="A865" s="59"/>
      <c r="B865" s="59"/>
      <c r="C865" s="59"/>
      <c r="D865" s="59"/>
      <c r="E865" s="59"/>
      <c r="F865" s="59"/>
      <c r="G865" s="59"/>
      <c r="H865" s="79"/>
      <c r="I865" s="59"/>
      <c r="J865" s="59"/>
      <c r="K865" s="59"/>
      <c r="L865" s="59"/>
      <c r="M865" s="59"/>
      <c r="N865" s="59"/>
      <c r="O865" s="59"/>
      <c r="P865" s="59"/>
      <c r="Q865" s="59"/>
      <c r="R865" s="59"/>
      <c r="S865" s="59"/>
      <c r="T865" s="59"/>
      <c r="U865" s="59"/>
      <c r="V865" s="59"/>
      <c r="W865" s="59"/>
      <c r="X865" s="59"/>
      <c r="Y865" s="59"/>
      <c r="Z865" s="59"/>
      <c r="AA865" s="59"/>
    </row>
    <row r="866" spans="1:27" ht="16">
      <c r="A866" s="59"/>
      <c r="B866" s="59"/>
      <c r="C866" s="59"/>
      <c r="D866" s="59"/>
      <c r="E866" s="59"/>
      <c r="F866" s="59"/>
      <c r="G866" s="59"/>
      <c r="H866" s="79"/>
      <c r="I866" s="59"/>
      <c r="J866" s="59"/>
      <c r="K866" s="59"/>
      <c r="L866" s="59"/>
      <c r="M866" s="59"/>
      <c r="N866" s="59"/>
      <c r="O866" s="59"/>
      <c r="P866" s="59"/>
      <c r="Q866" s="59"/>
      <c r="R866" s="59"/>
      <c r="S866" s="59"/>
      <c r="T866" s="59"/>
      <c r="U866" s="59"/>
      <c r="V866" s="59"/>
      <c r="W866" s="59"/>
      <c r="X866" s="59"/>
      <c r="Y866" s="59"/>
      <c r="Z866" s="59"/>
      <c r="AA866" s="59"/>
    </row>
    <row r="867" spans="1:27" ht="16">
      <c r="A867" s="59"/>
      <c r="B867" s="59"/>
      <c r="C867" s="59"/>
      <c r="D867" s="59"/>
      <c r="E867" s="59"/>
      <c r="F867" s="59"/>
      <c r="G867" s="59"/>
      <c r="H867" s="79"/>
      <c r="I867" s="59"/>
      <c r="J867" s="59"/>
      <c r="K867" s="59"/>
      <c r="L867" s="59"/>
      <c r="M867" s="59"/>
      <c r="N867" s="59"/>
      <c r="O867" s="59"/>
      <c r="P867" s="59"/>
      <c r="Q867" s="59"/>
      <c r="R867" s="59"/>
      <c r="S867" s="59"/>
      <c r="T867" s="59"/>
      <c r="U867" s="59"/>
      <c r="V867" s="59"/>
      <c r="W867" s="59"/>
      <c r="X867" s="59"/>
      <c r="Y867" s="59"/>
      <c r="Z867" s="59"/>
      <c r="AA867" s="59"/>
    </row>
    <row r="868" spans="1:27" ht="16">
      <c r="A868" s="59"/>
      <c r="B868" s="59"/>
      <c r="C868" s="59"/>
      <c r="D868" s="59"/>
      <c r="E868" s="59"/>
      <c r="F868" s="59"/>
      <c r="G868" s="59"/>
      <c r="H868" s="79"/>
      <c r="I868" s="59"/>
      <c r="J868" s="59"/>
      <c r="K868" s="59"/>
      <c r="L868" s="59"/>
      <c r="M868" s="59"/>
      <c r="N868" s="59"/>
      <c r="O868" s="59"/>
      <c r="P868" s="59"/>
      <c r="Q868" s="59"/>
      <c r="R868" s="59"/>
      <c r="S868" s="59"/>
      <c r="T868" s="59"/>
      <c r="U868" s="59"/>
      <c r="V868" s="59"/>
      <c r="W868" s="59"/>
      <c r="X868" s="59"/>
      <c r="Y868" s="59"/>
      <c r="Z868" s="59"/>
      <c r="AA868" s="59"/>
    </row>
    <row r="869" spans="1:27" ht="16">
      <c r="A869" s="59"/>
      <c r="B869" s="59"/>
      <c r="C869" s="59"/>
      <c r="D869" s="59"/>
      <c r="E869" s="59"/>
      <c r="F869" s="59"/>
      <c r="G869" s="59"/>
      <c r="H869" s="79"/>
      <c r="I869" s="59"/>
      <c r="J869" s="59"/>
      <c r="K869" s="59"/>
      <c r="L869" s="59"/>
      <c r="M869" s="59"/>
      <c r="N869" s="59"/>
      <c r="O869" s="59"/>
      <c r="P869" s="59"/>
      <c r="Q869" s="59"/>
      <c r="R869" s="59"/>
      <c r="S869" s="59"/>
      <c r="T869" s="59"/>
      <c r="U869" s="59"/>
      <c r="V869" s="59"/>
      <c r="W869" s="59"/>
      <c r="X869" s="59"/>
      <c r="Y869" s="59"/>
      <c r="Z869" s="59"/>
      <c r="AA869" s="59"/>
    </row>
    <row r="870" spans="1:27" ht="16">
      <c r="A870" s="59"/>
      <c r="B870" s="59"/>
      <c r="C870" s="59"/>
      <c r="D870" s="59"/>
      <c r="E870" s="59"/>
      <c r="F870" s="59"/>
      <c r="G870" s="59"/>
      <c r="H870" s="79"/>
      <c r="I870" s="59"/>
      <c r="J870" s="59"/>
      <c r="K870" s="59"/>
      <c r="L870" s="59"/>
      <c r="M870" s="59"/>
      <c r="N870" s="59"/>
      <c r="O870" s="59"/>
      <c r="P870" s="59"/>
      <c r="Q870" s="59"/>
      <c r="R870" s="59"/>
      <c r="S870" s="59"/>
      <c r="T870" s="59"/>
      <c r="U870" s="59"/>
      <c r="V870" s="59"/>
      <c r="W870" s="59"/>
      <c r="X870" s="59"/>
      <c r="Y870" s="59"/>
      <c r="Z870" s="59"/>
      <c r="AA870" s="59"/>
    </row>
    <row r="871" spans="1:27" ht="16">
      <c r="A871" s="59"/>
      <c r="B871" s="59"/>
      <c r="C871" s="59"/>
      <c r="D871" s="59"/>
      <c r="E871" s="59"/>
      <c r="F871" s="59"/>
      <c r="G871" s="59"/>
      <c r="H871" s="79"/>
      <c r="I871" s="59"/>
      <c r="J871" s="59"/>
      <c r="K871" s="59"/>
      <c r="L871" s="59"/>
      <c r="M871" s="59"/>
      <c r="N871" s="59"/>
      <c r="O871" s="59"/>
      <c r="P871" s="59"/>
      <c r="Q871" s="59"/>
      <c r="R871" s="59"/>
      <c r="S871" s="59"/>
      <c r="T871" s="59"/>
      <c r="U871" s="59"/>
      <c r="V871" s="59"/>
      <c r="W871" s="59"/>
      <c r="X871" s="59"/>
      <c r="Y871" s="59"/>
      <c r="Z871" s="59"/>
      <c r="AA871" s="59"/>
    </row>
    <row r="872" spans="1:27" ht="16">
      <c r="A872" s="59"/>
      <c r="B872" s="59"/>
      <c r="C872" s="59"/>
      <c r="D872" s="59"/>
      <c r="E872" s="59"/>
      <c r="F872" s="59"/>
      <c r="G872" s="59"/>
      <c r="H872" s="79"/>
      <c r="I872" s="59"/>
      <c r="J872" s="59"/>
      <c r="K872" s="59"/>
      <c r="L872" s="59"/>
      <c r="M872" s="59"/>
      <c r="N872" s="59"/>
      <c r="O872" s="59"/>
      <c r="P872" s="59"/>
      <c r="Q872" s="59"/>
      <c r="R872" s="59"/>
      <c r="S872" s="59"/>
      <c r="T872" s="59"/>
      <c r="U872" s="59"/>
      <c r="V872" s="59"/>
      <c r="W872" s="59"/>
      <c r="X872" s="59"/>
      <c r="Y872" s="59"/>
      <c r="Z872" s="59"/>
      <c r="AA872" s="59"/>
    </row>
    <row r="873" spans="1:27" ht="16">
      <c r="A873" s="59"/>
      <c r="B873" s="59"/>
      <c r="C873" s="59"/>
      <c r="D873" s="59"/>
      <c r="E873" s="59"/>
      <c r="F873" s="59"/>
      <c r="G873" s="59"/>
      <c r="H873" s="79"/>
      <c r="I873" s="59"/>
      <c r="J873" s="59"/>
      <c r="K873" s="59"/>
      <c r="L873" s="59"/>
      <c r="M873" s="59"/>
      <c r="N873" s="59"/>
      <c r="O873" s="59"/>
      <c r="P873" s="59"/>
      <c r="Q873" s="59"/>
      <c r="R873" s="59"/>
      <c r="S873" s="59"/>
      <c r="T873" s="59"/>
      <c r="U873" s="59"/>
      <c r="V873" s="59"/>
      <c r="W873" s="59"/>
      <c r="X873" s="59"/>
      <c r="Y873" s="59"/>
      <c r="Z873" s="59"/>
      <c r="AA873" s="59"/>
    </row>
    <row r="874" spans="1:27" ht="16">
      <c r="A874" s="59"/>
      <c r="B874" s="59"/>
      <c r="C874" s="59"/>
      <c r="D874" s="59"/>
      <c r="E874" s="59"/>
      <c r="F874" s="59"/>
      <c r="G874" s="59"/>
      <c r="H874" s="79"/>
      <c r="I874" s="59"/>
      <c r="J874" s="59"/>
      <c r="K874" s="59"/>
      <c r="L874" s="59"/>
      <c r="M874" s="59"/>
      <c r="N874" s="59"/>
      <c r="O874" s="59"/>
      <c r="P874" s="59"/>
      <c r="Q874" s="59"/>
      <c r="R874" s="59"/>
      <c r="S874" s="59"/>
      <c r="T874" s="59"/>
      <c r="U874" s="59"/>
      <c r="V874" s="59"/>
      <c r="W874" s="59"/>
      <c r="X874" s="59"/>
      <c r="Y874" s="59"/>
      <c r="Z874" s="59"/>
      <c r="AA874" s="59"/>
    </row>
    <row r="875" spans="1:27" ht="16">
      <c r="A875" s="59"/>
      <c r="B875" s="59"/>
      <c r="C875" s="59"/>
      <c r="D875" s="59"/>
      <c r="E875" s="59"/>
      <c r="F875" s="59"/>
      <c r="G875" s="59"/>
      <c r="H875" s="79"/>
      <c r="I875" s="59"/>
      <c r="J875" s="59"/>
      <c r="K875" s="59"/>
      <c r="L875" s="59"/>
      <c r="M875" s="59"/>
      <c r="N875" s="59"/>
      <c r="O875" s="59"/>
      <c r="P875" s="59"/>
      <c r="Q875" s="59"/>
      <c r="R875" s="59"/>
      <c r="S875" s="59"/>
      <c r="T875" s="59"/>
      <c r="U875" s="59"/>
      <c r="V875" s="59"/>
      <c r="W875" s="59"/>
      <c r="X875" s="59"/>
      <c r="Y875" s="59"/>
      <c r="Z875" s="59"/>
      <c r="AA875" s="59"/>
    </row>
    <row r="876" spans="1:27" ht="16">
      <c r="A876" s="59"/>
      <c r="B876" s="59"/>
      <c r="C876" s="59"/>
      <c r="D876" s="59"/>
      <c r="E876" s="59"/>
      <c r="F876" s="59"/>
      <c r="G876" s="59"/>
      <c r="H876" s="79"/>
      <c r="I876" s="59"/>
      <c r="J876" s="59"/>
      <c r="K876" s="59"/>
      <c r="L876" s="59"/>
      <c r="M876" s="59"/>
      <c r="N876" s="59"/>
      <c r="O876" s="59"/>
      <c r="P876" s="59"/>
      <c r="Q876" s="59"/>
      <c r="R876" s="59"/>
      <c r="S876" s="59"/>
      <c r="T876" s="59"/>
      <c r="U876" s="59"/>
      <c r="V876" s="59"/>
      <c r="W876" s="59"/>
      <c r="X876" s="59"/>
      <c r="Y876" s="59"/>
      <c r="Z876" s="59"/>
      <c r="AA876" s="59"/>
    </row>
    <row r="877" spans="1:27" ht="16">
      <c r="A877" s="59"/>
      <c r="B877" s="59"/>
      <c r="C877" s="59"/>
      <c r="D877" s="59"/>
      <c r="E877" s="59"/>
      <c r="F877" s="59"/>
      <c r="G877" s="59"/>
      <c r="H877" s="79"/>
      <c r="I877" s="59"/>
      <c r="J877" s="59"/>
      <c r="K877" s="59"/>
      <c r="L877" s="59"/>
      <c r="M877" s="59"/>
      <c r="N877" s="59"/>
      <c r="O877" s="59"/>
      <c r="P877" s="59"/>
      <c r="Q877" s="59"/>
      <c r="R877" s="59"/>
      <c r="S877" s="59"/>
      <c r="T877" s="59"/>
      <c r="U877" s="59"/>
      <c r="V877" s="59"/>
      <c r="W877" s="59"/>
      <c r="X877" s="59"/>
      <c r="Y877" s="59"/>
      <c r="Z877" s="59"/>
      <c r="AA877" s="59"/>
    </row>
    <row r="878" spans="1:27" ht="16">
      <c r="A878" s="59"/>
      <c r="B878" s="59"/>
      <c r="C878" s="59"/>
      <c r="D878" s="59"/>
      <c r="E878" s="59"/>
      <c r="F878" s="59"/>
      <c r="G878" s="59"/>
      <c r="H878" s="79"/>
      <c r="I878" s="59"/>
      <c r="J878" s="59"/>
      <c r="K878" s="59"/>
      <c r="L878" s="59"/>
      <c r="M878" s="59"/>
      <c r="N878" s="59"/>
      <c r="O878" s="59"/>
      <c r="P878" s="59"/>
      <c r="Q878" s="59"/>
      <c r="R878" s="59"/>
      <c r="S878" s="59"/>
      <c r="T878" s="59"/>
      <c r="U878" s="59"/>
      <c r="V878" s="59"/>
      <c r="W878" s="59"/>
      <c r="X878" s="59"/>
      <c r="Y878" s="59"/>
      <c r="Z878" s="59"/>
      <c r="AA878" s="59"/>
    </row>
    <row r="879" spans="1:27" ht="16">
      <c r="A879" s="59"/>
      <c r="B879" s="59"/>
      <c r="C879" s="59"/>
      <c r="D879" s="59"/>
      <c r="E879" s="59"/>
      <c r="F879" s="59"/>
      <c r="G879" s="59"/>
      <c r="H879" s="79"/>
      <c r="I879" s="59"/>
      <c r="J879" s="59"/>
      <c r="K879" s="59"/>
      <c r="L879" s="59"/>
      <c r="M879" s="59"/>
      <c r="N879" s="59"/>
      <c r="O879" s="59"/>
      <c r="P879" s="59"/>
      <c r="Q879" s="59"/>
      <c r="R879" s="59"/>
      <c r="S879" s="59"/>
      <c r="T879" s="59"/>
      <c r="U879" s="59"/>
      <c r="V879" s="59"/>
      <c r="W879" s="59"/>
      <c r="X879" s="59"/>
      <c r="Y879" s="59"/>
      <c r="Z879" s="59"/>
      <c r="AA879" s="59"/>
    </row>
    <row r="880" spans="1:27" ht="16">
      <c r="A880" s="59"/>
      <c r="B880" s="59"/>
      <c r="C880" s="59"/>
      <c r="D880" s="59"/>
      <c r="E880" s="59"/>
      <c r="F880" s="59"/>
      <c r="G880" s="59"/>
      <c r="H880" s="79"/>
      <c r="I880" s="59"/>
      <c r="J880" s="59"/>
      <c r="K880" s="59"/>
      <c r="L880" s="59"/>
      <c r="M880" s="59"/>
      <c r="N880" s="59"/>
      <c r="O880" s="59"/>
      <c r="P880" s="59"/>
      <c r="Q880" s="59"/>
      <c r="R880" s="59"/>
      <c r="S880" s="59"/>
      <c r="T880" s="59"/>
      <c r="U880" s="59"/>
      <c r="V880" s="59"/>
      <c r="W880" s="59"/>
      <c r="X880" s="59"/>
      <c r="Y880" s="59"/>
      <c r="Z880" s="59"/>
      <c r="AA880" s="59"/>
    </row>
    <row r="881" spans="1:27" ht="16">
      <c r="A881" s="59"/>
      <c r="B881" s="59"/>
      <c r="C881" s="59"/>
      <c r="D881" s="59"/>
      <c r="E881" s="59"/>
      <c r="F881" s="59"/>
      <c r="G881" s="59"/>
      <c r="H881" s="79"/>
      <c r="I881" s="59"/>
      <c r="J881" s="59"/>
      <c r="K881" s="59"/>
      <c r="L881" s="59"/>
      <c r="M881" s="59"/>
      <c r="N881" s="59"/>
      <c r="O881" s="59"/>
      <c r="P881" s="59"/>
      <c r="Q881" s="59"/>
      <c r="R881" s="59"/>
      <c r="S881" s="59"/>
      <c r="T881" s="59"/>
      <c r="U881" s="59"/>
      <c r="V881" s="59"/>
      <c r="W881" s="59"/>
      <c r="X881" s="59"/>
      <c r="Y881" s="59"/>
      <c r="Z881" s="59"/>
      <c r="AA881" s="59"/>
    </row>
    <row r="882" spans="1:27" ht="16">
      <c r="A882" s="59"/>
      <c r="B882" s="59"/>
      <c r="C882" s="59"/>
      <c r="D882" s="59"/>
      <c r="E882" s="59"/>
      <c r="F882" s="59"/>
      <c r="G882" s="59"/>
      <c r="H882" s="79"/>
      <c r="I882" s="59"/>
      <c r="J882" s="59"/>
      <c r="K882" s="59"/>
      <c r="L882" s="59"/>
      <c r="M882" s="59"/>
      <c r="N882" s="59"/>
      <c r="O882" s="59"/>
      <c r="P882" s="59"/>
      <c r="Q882" s="59"/>
      <c r="R882" s="59"/>
      <c r="S882" s="59"/>
      <c r="T882" s="59"/>
      <c r="U882" s="59"/>
      <c r="V882" s="59"/>
      <c r="W882" s="59"/>
      <c r="X882" s="59"/>
      <c r="Y882" s="59"/>
      <c r="Z882" s="59"/>
      <c r="AA882" s="59"/>
    </row>
    <row r="883" spans="1:27" ht="16">
      <c r="A883" s="59"/>
      <c r="B883" s="59"/>
      <c r="C883" s="59"/>
      <c r="D883" s="59"/>
      <c r="E883" s="59"/>
      <c r="F883" s="59"/>
      <c r="G883" s="59"/>
      <c r="H883" s="79"/>
      <c r="I883" s="59"/>
      <c r="J883" s="59"/>
      <c r="K883" s="59"/>
      <c r="L883" s="59"/>
      <c r="M883" s="59"/>
      <c r="N883" s="59"/>
      <c r="O883" s="59"/>
      <c r="P883" s="59"/>
      <c r="Q883" s="59"/>
      <c r="R883" s="59"/>
      <c r="S883" s="59"/>
      <c r="T883" s="59"/>
      <c r="U883" s="59"/>
      <c r="V883" s="59"/>
      <c r="W883" s="59"/>
      <c r="X883" s="59"/>
      <c r="Y883" s="59"/>
      <c r="Z883" s="59"/>
      <c r="AA883" s="59"/>
    </row>
    <row r="884" spans="1:27" ht="16">
      <c r="A884" s="59"/>
      <c r="B884" s="59"/>
      <c r="C884" s="59"/>
      <c r="D884" s="59"/>
      <c r="E884" s="59"/>
      <c r="F884" s="59"/>
      <c r="G884" s="59"/>
      <c r="H884" s="79"/>
      <c r="I884" s="59"/>
      <c r="J884" s="59"/>
      <c r="K884" s="59"/>
      <c r="L884" s="59"/>
      <c r="M884" s="59"/>
      <c r="N884" s="59"/>
      <c r="O884" s="59"/>
      <c r="P884" s="59"/>
      <c r="Q884" s="59"/>
      <c r="R884" s="59"/>
      <c r="S884" s="59"/>
      <c r="T884" s="59"/>
      <c r="U884" s="59"/>
      <c r="V884" s="59"/>
      <c r="W884" s="59"/>
      <c r="X884" s="59"/>
      <c r="Y884" s="59"/>
      <c r="Z884" s="59"/>
      <c r="AA884" s="59"/>
    </row>
    <row r="885" spans="1:27" ht="16">
      <c r="A885" s="59"/>
      <c r="B885" s="59"/>
      <c r="C885" s="59"/>
      <c r="D885" s="59"/>
      <c r="E885" s="59"/>
      <c r="F885" s="59"/>
      <c r="G885" s="59"/>
      <c r="H885" s="79"/>
      <c r="I885" s="59"/>
      <c r="J885" s="59"/>
      <c r="K885" s="59"/>
      <c r="L885" s="59"/>
      <c r="M885" s="59"/>
      <c r="N885" s="59"/>
      <c r="O885" s="59"/>
      <c r="P885" s="59"/>
      <c r="Q885" s="59"/>
      <c r="R885" s="59"/>
      <c r="S885" s="59"/>
      <c r="T885" s="59"/>
      <c r="U885" s="59"/>
      <c r="V885" s="59"/>
      <c r="W885" s="59"/>
      <c r="X885" s="59"/>
      <c r="Y885" s="59"/>
      <c r="Z885" s="59"/>
      <c r="AA885" s="59"/>
    </row>
    <row r="886" spans="1:27" ht="16">
      <c r="A886" s="59"/>
      <c r="B886" s="59"/>
      <c r="C886" s="59"/>
      <c r="D886" s="59"/>
      <c r="E886" s="59"/>
      <c r="F886" s="59"/>
      <c r="G886" s="59"/>
      <c r="H886" s="79"/>
      <c r="I886" s="59"/>
      <c r="J886" s="59"/>
      <c r="K886" s="59"/>
      <c r="L886" s="59"/>
      <c r="M886" s="59"/>
      <c r="N886" s="59"/>
      <c r="O886" s="59"/>
      <c r="P886" s="59"/>
      <c r="Q886" s="59"/>
      <c r="R886" s="59"/>
      <c r="S886" s="59"/>
      <c r="T886" s="59"/>
      <c r="U886" s="59"/>
      <c r="V886" s="59"/>
      <c r="W886" s="59"/>
      <c r="X886" s="59"/>
      <c r="Y886" s="59"/>
      <c r="Z886" s="59"/>
      <c r="AA886" s="59"/>
    </row>
    <row r="887" spans="1:27" ht="16">
      <c r="A887" s="59"/>
      <c r="B887" s="59"/>
      <c r="C887" s="59"/>
      <c r="D887" s="59"/>
      <c r="E887" s="59"/>
      <c r="F887" s="59"/>
      <c r="G887" s="59"/>
      <c r="H887" s="79"/>
      <c r="I887" s="59"/>
      <c r="J887" s="59"/>
      <c r="K887" s="59"/>
      <c r="L887" s="59"/>
      <c r="M887" s="59"/>
      <c r="N887" s="59"/>
      <c r="O887" s="59"/>
      <c r="P887" s="59"/>
      <c r="Q887" s="59"/>
      <c r="R887" s="59"/>
      <c r="S887" s="59"/>
      <c r="T887" s="59"/>
      <c r="U887" s="59"/>
      <c r="V887" s="59"/>
      <c r="W887" s="59"/>
      <c r="X887" s="59"/>
      <c r="Y887" s="59"/>
      <c r="Z887" s="59"/>
      <c r="AA887" s="59"/>
    </row>
    <row r="888" spans="1:27" ht="16">
      <c r="A888" s="59"/>
      <c r="B888" s="59"/>
      <c r="C888" s="59"/>
      <c r="D888" s="59"/>
      <c r="E888" s="59"/>
      <c r="F888" s="59"/>
      <c r="G888" s="59"/>
      <c r="H888" s="79"/>
      <c r="I888" s="59"/>
      <c r="J888" s="59"/>
      <c r="K888" s="59"/>
      <c r="L888" s="59"/>
      <c r="M888" s="59"/>
      <c r="N888" s="59"/>
      <c r="O888" s="59"/>
      <c r="P888" s="59"/>
      <c r="Q888" s="59"/>
      <c r="R888" s="59"/>
      <c r="S888" s="59"/>
      <c r="T888" s="59"/>
      <c r="U888" s="59"/>
      <c r="V888" s="59"/>
      <c r="W888" s="59"/>
      <c r="X888" s="59"/>
      <c r="Y888" s="59"/>
      <c r="Z888" s="59"/>
      <c r="AA888" s="59"/>
    </row>
    <row r="889" spans="1:27" ht="16">
      <c r="A889" s="59"/>
      <c r="B889" s="59"/>
      <c r="C889" s="59"/>
      <c r="D889" s="59"/>
      <c r="E889" s="59"/>
      <c r="F889" s="59"/>
      <c r="G889" s="59"/>
      <c r="H889" s="79"/>
      <c r="I889" s="59"/>
      <c r="J889" s="59"/>
      <c r="K889" s="59"/>
      <c r="L889" s="59"/>
      <c r="M889" s="59"/>
      <c r="N889" s="59"/>
      <c r="O889" s="59"/>
      <c r="P889" s="59"/>
      <c r="Q889" s="59"/>
      <c r="R889" s="59"/>
      <c r="S889" s="59"/>
      <c r="T889" s="59"/>
      <c r="U889" s="59"/>
      <c r="V889" s="59"/>
      <c r="W889" s="59"/>
      <c r="X889" s="59"/>
      <c r="Y889" s="59"/>
      <c r="Z889" s="59"/>
      <c r="AA889" s="59"/>
    </row>
    <row r="890" spans="1:27" ht="16">
      <c r="A890" s="59"/>
      <c r="B890" s="59"/>
      <c r="C890" s="59"/>
      <c r="D890" s="59"/>
      <c r="E890" s="59"/>
      <c r="F890" s="59"/>
      <c r="G890" s="59"/>
      <c r="H890" s="79"/>
      <c r="I890" s="59"/>
      <c r="J890" s="59"/>
      <c r="K890" s="59"/>
      <c r="L890" s="59"/>
      <c r="M890" s="59"/>
      <c r="N890" s="59"/>
      <c r="O890" s="59"/>
      <c r="P890" s="59"/>
      <c r="Q890" s="59"/>
      <c r="R890" s="59"/>
      <c r="S890" s="59"/>
      <c r="T890" s="59"/>
      <c r="U890" s="59"/>
      <c r="V890" s="59"/>
      <c r="W890" s="59"/>
      <c r="X890" s="59"/>
      <c r="Y890" s="59"/>
      <c r="Z890" s="59"/>
      <c r="AA890" s="59"/>
    </row>
    <row r="891" spans="1:27" ht="16">
      <c r="A891" s="59"/>
      <c r="B891" s="59"/>
      <c r="C891" s="59"/>
      <c r="D891" s="59"/>
      <c r="E891" s="59"/>
      <c r="F891" s="59"/>
      <c r="G891" s="59"/>
      <c r="H891" s="79"/>
      <c r="I891" s="59"/>
      <c r="J891" s="59"/>
      <c r="K891" s="59"/>
      <c r="L891" s="59"/>
      <c r="M891" s="59"/>
      <c r="N891" s="59"/>
      <c r="O891" s="59"/>
      <c r="P891" s="59"/>
      <c r="Q891" s="59"/>
      <c r="R891" s="59"/>
      <c r="S891" s="59"/>
      <c r="T891" s="59"/>
      <c r="U891" s="59"/>
      <c r="V891" s="59"/>
      <c r="W891" s="59"/>
      <c r="X891" s="59"/>
      <c r="Y891" s="59"/>
      <c r="Z891" s="59"/>
      <c r="AA891" s="59"/>
    </row>
    <row r="892" spans="1:27" ht="16">
      <c r="A892" s="59"/>
      <c r="B892" s="59"/>
      <c r="C892" s="59"/>
      <c r="D892" s="59"/>
      <c r="E892" s="59"/>
      <c r="F892" s="59"/>
      <c r="G892" s="59"/>
      <c r="H892" s="79"/>
      <c r="I892" s="59"/>
      <c r="J892" s="59"/>
      <c r="K892" s="59"/>
      <c r="L892" s="59"/>
      <c r="M892" s="59"/>
      <c r="N892" s="59"/>
      <c r="O892" s="59"/>
      <c r="P892" s="59"/>
      <c r="Q892" s="59"/>
      <c r="R892" s="59"/>
      <c r="S892" s="59"/>
      <c r="T892" s="59"/>
      <c r="U892" s="59"/>
      <c r="V892" s="59"/>
      <c r="W892" s="59"/>
      <c r="X892" s="59"/>
      <c r="Y892" s="59"/>
      <c r="Z892" s="59"/>
      <c r="AA892" s="59"/>
    </row>
    <row r="893" spans="1:27" ht="16">
      <c r="A893" s="59"/>
      <c r="B893" s="59"/>
      <c r="C893" s="59"/>
      <c r="D893" s="59"/>
      <c r="E893" s="59"/>
      <c r="F893" s="59"/>
      <c r="G893" s="59"/>
      <c r="H893" s="79"/>
      <c r="I893" s="59"/>
      <c r="J893" s="59"/>
      <c r="K893" s="59"/>
      <c r="L893" s="59"/>
      <c r="M893" s="59"/>
      <c r="N893" s="59"/>
      <c r="O893" s="59"/>
      <c r="P893" s="59"/>
      <c r="Q893" s="59"/>
      <c r="R893" s="59"/>
      <c r="S893" s="59"/>
      <c r="T893" s="59"/>
      <c r="U893" s="59"/>
      <c r="V893" s="59"/>
      <c r="W893" s="59"/>
      <c r="X893" s="59"/>
      <c r="Y893" s="59"/>
      <c r="Z893" s="59"/>
      <c r="AA893" s="59"/>
    </row>
    <row r="894" spans="1:27" ht="16">
      <c r="A894" s="59"/>
      <c r="B894" s="59"/>
      <c r="C894" s="59"/>
      <c r="D894" s="59"/>
      <c r="E894" s="59"/>
      <c r="F894" s="59"/>
      <c r="G894" s="59"/>
      <c r="H894" s="79"/>
      <c r="I894" s="59"/>
      <c r="J894" s="59"/>
      <c r="K894" s="59"/>
      <c r="L894" s="59"/>
      <c r="M894" s="59"/>
      <c r="N894" s="59"/>
      <c r="O894" s="59"/>
      <c r="P894" s="59"/>
      <c r="Q894" s="59"/>
      <c r="R894" s="59"/>
      <c r="S894" s="59"/>
      <c r="T894" s="59"/>
      <c r="U894" s="59"/>
      <c r="V894" s="59"/>
      <c r="W894" s="59"/>
      <c r="X894" s="59"/>
      <c r="Y894" s="59"/>
      <c r="Z894" s="59"/>
      <c r="AA894" s="59"/>
    </row>
    <row r="895" spans="1:27" ht="16">
      <c r="A895" s="59"/>
      <c r="B895" s="59"/>
      <c r="C895" s="59"/>
      <c r="D895" s="59"/>
      <c r="E895" s="59"/>
      <c r="F895" s="59"/>
      <c r="G895" s="59"/>
      <c r="H895" s="79"/>
      <c r="I895" s="59"/>
      <c r="J895" s="59"/>
      <c r="K895" s="59"/>
      <c r="L895" s="59"/>
      <c r="M895" s="59"/>
      <c r="N895" s="59"/>
      <c r="O895" s="59"/>
      <c r="P895" s="59"/>
      <c r="Q895" s="59"/>
      <c r="R895" s="59"/>
      <c r="S895" s="59"/>
      <c r="T895" s="59"/>
      <c r="U895" s="59"/>
      <c r="V895" s="59"/>
      <c r="W895" s="59"/>
      <c r="X895" s="59"/>
      <c r="Y895" s="59"/>
      <c r="Z895" s="59"/>
      <c r="AA895" s="59"/>
    </row>
    <row r="896" spans="1:27" ht="16">
      <c r="A896" s="59"/>
      <c r="B896" s="59"/>
      <c r="C896" s="59"/>
      <c r="D896" s="59"/>
      <c r="E896" s="59"/>
      <c r="F896" s="59"/>
      <c r="G896" s="59"/>
      <c r="H896" s="79"/>
      <c r="I896" s="59"/>
      <c r="J896" s="59"/>
      <c r="K896" s="59"/>
      <c r="L896" s="59"/>
      <c r="M896" s="59"/>
      <c r="N896" s="59"/>
      <c r="O896" s="59"/>
      <c r="P896" s="59"/>
      <c r="Q896" s="59"/>
      <c r="R896" s="59"/>
      <c r="S896" s="59"/>
      <c r="T896" s="59"/>
      <c r="U896" s="59"/>
      <c r="V896" s="59"/>
      <c r="W896" s="59"/>
      <c r="X896" s="59"/>
      <c r="Y896" s="59"/>
      <c r="Z896" s="59"/>
      <c r="AA896" s="59"/>
    </row>
    <row r="897" spans="1:27" ht="16">
      <c r="A897" s="59"/>
      <c r="B897" s="59"/>
      <c r="C897" s="59"/>
      <c r="D897" s="59"/>
      <c r="E897" s="59"/>
      <c r="F897" s="59"/>
      <c r="G897" s="59"/>
      <c r="H897" s="79"/>
      <c r="I897" s="59"/>
      <c r="J897" s="59"/>
      <c r="K897" s="59"/>
      <c r="L897" s="59"/>
      <c r="M897" s="59"/>
      <c r="N897" s="59"/>
      <c r="O897" s="59"/>
      <c r="P897" s="59"/>
      <c r="Q897" s="59"/>
      <c r="R897" s="59"/>
      <c r="S897" s="59"/>
      <c r="T897" s="59"/>
      <c r="U897" s="59"/>
      <c r="V897" s="59"/>
      <c r="W897" s="59"/>
      <c r="X897" s="59"/>
      <c r="Y897" s="59"/>
      <c r="Z897" s="59"/>
      <c r="AA897" s="59"/>
    </row>
    <row r="898" spans="1:27" ht="16">
      <c r="A898" s="59"/>
      <c r="B898" s="59"/>
      <c r="C898" s="59"/>
      <c r="D898" s="59"/>
      <c r="E898" s="59"/>
      <c r="F898" s="59"/>
      <c r="G898" s="59"/>
      <c r="H898" s="79"/>
      <c r="I898" s="59"/>
      <c r="J898" s="59"/>
      <c r="K898" s="59"/>
      <c r="L898" s="59"/>
      <c r="M898" s="59"/>
      <c r="N898" s="59"/>
      <c r="O898" s="59"/>
      <c r="P898" s="59"/>
      <c r="Q898" s="59"/>
      <c r="R898" s="59"/>
      <c r="S898" s="59"/>
      <c r="T898" s="59"/>
      <c r="U898" s="59"/>
      <c r="V898" s="59"/>
      <c r="W898" s="59"/>
      <c r="X898" s="59"/>
      <c r="Y898" s="59"/>
      <c r="Z898" s="59"/>
      <c r="AA898" s="59"/>
    </row>
    <row r="899" spans="1:27" ht="16">
      <c r="A899" s="59"/>
      <c r="B899" s="59"/>
      <c r="C899" s="59"/>
      <c r="D899" s="59"/>
      <c r="E899" s="59"/>
      <c r="F899" s="59"/>
      <c r="G899" s="59"/>
      <c r="H899" s="79"/>
      <c r="I899" s="59"/>
      <c r="J899" s="59"/>
      <c r="K899" s="59"/>
      <c r="L899" s="59"/>
      <c r="M899" s="59"/>
      <c r="N899" s="59"/>
      <c r="O899" s="59"/>
      <c r="P899" s="59"/>
      <c r="Q899" s="59"/>
      <c r="R899" s="59"/>
      <c r="S899" s="59"/>
      <c r="T899" s="59"/>
      <c r="U899" s="59"/>
      <c r="V899" s="59"/>
      <c r="W899" s="59"/>
      <c r="X899" s="59"/>
      <c r="Y899" s="59"/>
      <c r="Z899" s="59"/>
      <c r="AA899" s="59"/>
    </row>
    <row r="900" spans="1:27" ht="16">
      <c r="A900" s="59"/>
      <c r="B900" s="59"/>
      <c r="C900" s="59"/>
      <c r="D900" s="59"/>
      <c r="E900" s="59"/>
      <c r="F900" s="59"/>
      <c r="G900" s="59"/>
      <c r="H900" s="79"/>
      <c r="I900" s="59"/>
      <c r="J900" s="59"/>
      <c r="K900" s="59"/>
      <c r="L900" s="59"/>
      <c r="M900" s="59"/>
      <c r="N900" s="59"/>
      <c r="O900" s="59"/>
      <c r="P900" s="59"/>
      <c r="Q900" s="59"/>
      <c r="R900" s="59"/>
      <c r="S900" s="59"/>
      <c r="T900" s="59"/>
      <c r="U900" s="59"/>
      <c r="V900" s="59"/>
      <c r="W900" s="59"/>
      <c r="X900" s="59"/>
      <c r="Y900" s="59"/>
      <c r="Z900" s="59"/>
      <c r="AA900" s="59"/>
    </row>
    <row r="901" spans="1:27" ht="16">
      <c r="A901" s="59"/>
      <c r="B901" s="59"/>
      <c r="C901" s="59"/>
      <c r="D901" s="59"/>
      <c r="E901" s="59"/>
      <c r="F901" s="59"/>
      <c r="G901" s="59"/>
      <c r="H901" s="79"/>
      <c r="I901" s="59"/>
      <c r="J901" s="59"/>
      <c r="K901" s="59"/>
      <c r="L901" s="59"/>
      <c r="M901" s="59"/>
      <c r="N901" s="59"/>
      <c r="O901" s="59"/>
      <c r="P901" s="59"/>
      <c r="Q901" s="59"/>
      <c r="R901" s="59"/>
      <c r="S901" s="59"/>
      <c r="T901" s="59"/>
      <c r="U901" s="59"/>
      <c r="V901" s="59"/>
      <c r="W901" s="59"/>
      <c r="X901" s="59"/>
      <c r="Y901" s="59"/>
      <c r="Z901" s="59"/>
      <c r="AA901" s="59"/>
    </row>
    <row r="902" spans="1:27" ht="16">
      <c r="A902" s="59"/>
      <c r="B902" s="59"/>
      <c r="C902" s="59"/>
      <c r="D902" s="59"/>
      <c r="E902" s="59"/>
      <c r="F902" s="59"/>
      <c r="G902" s="59"/>
      <c r="H902" s="79"/>
      <c r="I902" s="59"/>
      <c r="J902" s="59"/>
      <c r="K902" s="59"/>
      <c r="L902" s="59"/>
      <c r="M902" s="59"/>
      <c r="N902" s="59"/>
      <c r="O902" s="59"/>
      <c r="P902" s="59"/>
      <c r="Q902" s="59"/>
      <c r="R902" s="59"/>
      <c r="S902" s="59"/>
      <c r="T902" s="59"/>
      <c r="U902" s="59"/>
      <c r="V902" s="59"/>
      <c r="W902" s="59"/>
      <c r="X902" s="59"/>
      <c r="Y902" s="59"/>
      <c r="Z902" s="59"/>
      <c r="AA902" s="59"/>
    </row>
    <row r="903" spans="1:27" ht="16">
      <c r="A903" s="59"/>
      <c r="B903" s="59"/>
      <c r="C903" s="59"/>
      <c r="D903" s="59"/>
      <c r="E903" s="59"/>
      <c r="F903" s="59"/>
      <c r="G903" s="59"/>
      <c r="H903" s="79"/>
      <c r="I903" s="59"/>
      <c r="J903" s="59"/>
      <c r="K903" s="59"/>
      <c r="L903" s="59"/>
      <c r="M903" s="59"/>
      <c r="N903" s="59"/>
      <c r="O903" s="59"/>
      <c r="P903" s="59"/>
      <c r="Q903" s="59"/>
      <c r="R903" s="59"/>
      <c r="S903" s="59"/>
      <c r="T903" s="59"/>
      <c r="U903" s="59"/>
      <c r="V903" s="59"/>
      <c r="W903" s="59"/>
      <c r="X903" s="59"/>
      <c r="Y903" s="59"/>
      <c r="Z903" s="59"/>
      <c r="AA903" s="59"/>
    </row>
    <row r="904" spans="1:27" ht="16">
      <c r="A904" s="59"/>
      <c r="B904" s="59"/>
      <c r="C904" s="59"/>
      <c r="D904" s="59"/>
      <c r="E904" s="59"/>
      <c r="F904" s="59"/>
      <c r="G904" s="59"/>
      <c r="H904" s="79"/>
      <c r="I904" s="59"/>
      <c r="J904" s="59"/>
      <c r="K904" s="59"/>
      <c r="L904" s="59"/>
      <c r="M904" s="59"/>
      <c r="N904" s="59"/>
      <c r="O904" s="59"/>
      <c r="P904" s="59"/>
      <c r="Q904" s="59"/>
      <c r="R904" s="59"/>
      <c r="S904" s="59"/>
      <c r="T904" s="59"/>
      <c r="U904" s="59"/>
      <c r="V904" s="59"/>
      <c r="W904" s="59"/>
      <c r="X904" s="59"/>
      <c r="Y904" s="59"/>
      <c r="Z904" s="59"/>
      <c r="AA904" s="59"/>
    </row>
    <row r="905" spans="1:27" ht="16">
      <c r="A905" s="59"/>
      <c r="B905" s="59"/>
      <c r="C905" s="59"/>
      <c r="D905" s="59"/>
      <c r="E905" s="59"/>
      <c r="F905" s="59"/>
      <c r="G905" s="59"/>
      <c r="H905" s="79"/>
      <c r="I905" s="59"/>
      <c r="J905" s="59"/>
      <c r="K905" s="59"/>
      <c r="L905" s="59"/>
      <c r="M905" s="59"/>
      <c r="N905" s="59"/>
      <c r="O905" s="59"/>
      <c r="P905" s="59"/>
      <c r="Q905" s="59"/>
      <c r="R905" s="59"/>
      <c r="S905" s="59"/>
      <c r="T905" s="59"/>
      <c r="U905" s="59"/>
      <c r="V905" s="59"/>
      <c r="W905" s="59"/>
      <c r="X905" s="59"/>
      <c r="Y905" s="59"/>
      <c r="Z905" s="59"/>
      <c r="AA905" s="59"/>
    </row>
    <row r="906" spans="1:27" ht="16">
      <c r="A906" s="59"/>
      <c r="B906" s="59"/>
      <c r="C906" s="59"/>
      <c r="D906" s="59"/>
      <c r="E906" s="59"/>
      <c r="F906" s="59"/>
      <c r="G906" s="59"/>
      <c r="H906" s="79"/>
      <c r="I906" s="59"/>
      <c r="J906" s="59"/>
      <c r="K906" s="59"/>
      <c r="L906" s="59"/>
      <c r="M906" s="59"/>
      <c r="N906" s="59"/>
      <c r="O906" s="59"/>
      <c r="P906" s="59"/>
      <c r="Q906" s="59"/>
      <c r="R906" s="59"/>
      <c r="S906" s="59"/>
      <c r="T906" s="59"/>
      <c r="U906" s="59"/>
      <c r="V906" s="59"/>
      <c r="W906" s="59"/>
      <c r="X906" s="59"/>
      <c r="Y906" s="59"/>
      <c r="Z906" s="59"/>
      <c r="AA906" s="59"/>
    </row>
    <row r="907" spans="1:27" ht="16">
      <c r="A907" s="59"/>
      <c r="B907" s="59"/>
      <c r="C907" s="59"/>
      <c r="D907" s="59"/>
      <c r="E907" s="59"/>
      <c r="F907" s="59"/>
      <c r="G907" s="59"/>
      <c r="H907" s="79"/>
      <c r="I907" s="59"/>
      <c r="J907" s="59"/>
      <c r="K907" s="59"/>
      <c r="L907" s="59"/>
      <c r="M907" s="59"/>
      <c r="N907" s="59"/>
      <c r="O907" s="59"/>
      <c r="P907" s="59"/>
      <c r="Q907" s="59"/>
      <c r="R907" s="59"/>
      <c r="S907" s="59"/>
      <c r="T907" s="59"/>
      <c r="U907" s="59"/>
      <c r="V907" s="59"/>
      <c r="W907" s="59"/>
      <c r="X907" s="59"/>
      <c r="Y907" s="59"/>
      <c r="Z907" s="59"/>
      <c r="AA907" s="59"/>
    </row>
    <row r="908" spans="1:27" ht="16">
      <c r="A908" s="59"/>
      <c r="B908" s="59"/>
      <c r="C908" s="59"/>
      <c r="D908" s="59"/>
      <c r="E908" s="59"/>
      <c r="F908" s="59"/>
      <c r="G908" s="59"/>
      <c r="H908" s="79"/>
      <c r="I908" s="59"/>
      <c r="J908" s="59"/>
      <c r="K908" s="59"/>
      <c r="L908" s="59"/>
      <c r="M908" s="59"/>
      <c r="N908" s="59"/>
      <c r="O908" s="59"/>
      <c r="P908" s="59"/>
      <c r="Q908" s="59"/>
      <c r="R908" s="59"/>
      <c r="S908" s="59"/>
      <c r="T908" s="59"/>
      <c r="U908" s="59"/>
      <c r="V908" s="59"/>
      <c r="W908" s="59"/>
      <c r="X908" s="59"/>
      <c r="Y908" s="59"/>
      <c r="Z908" s="59"/>
      <c r="AA908" s="59"/>
    </row>
    <row r="909" spans="1:27" ht="16">
      <c r="A909" s="59"/>
      <c r="B909" s="59"/>
      <c r="C909" s="59"/>
      <c r="D909" s="59"/>
      <c r="E909" s="59"/>
      <c r="F909" s="59"/>
      <c r="G909" s="59"/>
      <c r="H909" s="79"/>
      <c r="I909" s="59"/>
      <c r="J909" s="59"/>
      <c r="K909" s="59"/>
      <c r="L909" s="59"/>
      <c r="M909" s="59"/>
      <c r="N909" s="59"/>
      <c r="O909" s="59"/>
      <c r="P909" s="59"/>
      <c r="Q909" s="59"/>
      <c r="R909" s="59"/>
      <c r="S909" s="59"/>
      <c r="T909" s="59"/>
      <c r="U909" s="59"/>
      <c r="V909" s="59"/>
      <c r="W909" s="59"/>
      <c r="X909" s="59"/>
      <c r="Y909" s="59"/>
      <c r="Z909" s="59"/>
      <c r="AA909" s="59"/>
    </row>
    <row r="910" spans="1:27" ht="16">
      <c r="A910" s="59"/>
      <c r="B910" s="59"/>
      <c r="C910" s="59"/>
      <c r="D910" s="59"/>
      <c r="E910" s="59"/>
      <c r="F910" s="59"/>
      <c r="G910" s="59"/>
      <c r="H910" s="79"/>
      <c r="I910" s="59"/>
      <c r="J910" s="59"/>
      <c r="K910" s="59"/>
      <c r="L910" s="59"/>
      <c r="M910" s="59"/>
      <c r="N910" s="59"/>
      <c r="O910" s="59"/>
      <c r="P910" s="59"/>
      <c r="Q910" s="59"/>
      <c r="R910" s="59"/>
      <c r="S910" s="59"/>
      <c r="T910" s="59"/>
      <c r="U910" s="59"/>
      <c r="V910" s="59"/>
      <c r="W910" s="59"/>
      <c r="X910" s="59"/>
      <c r="Y910" s="59"/>
      <c r="Z910" s="59"/>
      <c r="AA910" s="59"/>
    </row>
    <row r="911" spans="1:27" ht="16">
      <c r="A911" s="59"/>
      <c r="B911" s="59"/>
      <c r="C911" s="59"/>
      <c r="D911" s="59"/>
      <c r="E911" s="59"/>
      <c r="F911" s="59"/>
      <c r="G911" s="59"/>
      <c r="H911" s="79"/>
      <c r="I911" s="59"/>
      <c r="J911" s="59"/>
      <c r="K911" s="59"/>
      <c r="L911" s="59"/>
      <c r="M911" s="59"/>
      <c r="N911" s="59"/>
      <c r="O911" s="59"/>
      <c r="P911" s="59"/>
      <c r="Q911" s="59"/>
      <c r="R911" s="59"/>
      <c r="S911" s="59"/>
      <c r="T911" s="59"/>
      <c r="U911" s="59"/>
      <c r="V911" s="59"/>
      <c r="W911" s="59"/>
      <c r="X911" s="59"/>
      <c r="Y911" s="59"/>
      <c r="Z911" s="59"/>
      <c r="AA911" s="59"/>
    </row>
    <row r="912" spans="1:27" ht="16">
      <c r="A912" s="59"/>
      <c r="B912" s="59"/>
      <c r="C912" s="59"/>
      <c r="D912" s="59"/>
      <c r="E912" s="59"/>
      <c r="F912" s="59"/>
      <c r="G912" s="59"/>
      <c r="H912" s="79"/>
      <c r="I912" s="59"/>
      <c r="J912" s="59"/>
      <c r="K912" s="59"/>
      <c r="L912" s="59"/>
      <c r="M912" s="59"/>
      <c r="N912" s="59"/>
      <c r="O912" s="59"/>
      <c r="P912" s="59"/>
      <c r="Q912" s="59"/>
      <c r="R912" s="59"/>
      <c r="S912" s="59"/>
      <c r="T912" s="59"/>
      <c r="U912" s="59"/>
      <c r="V912" s="59"/>
      <c r="W912" s="59"/>
      <c r="X912" s="59"/>
      <c r="Y912" s="59"/>
      <c r="Z912" s="59"/>
      <c r="AA912" s="59"/>
    </row>
    <row r="913" spans="1:27" ht="16">
      <c r="A913" s="59"/>
      <c r="B913" s="59"/>
      <c r="C913" s="59"/>
      <c r="D913" s="59"/>
      <c r="E913" s="59"/>
      <c r="F913" s="59"/>
      <c r="G913" s="59"/>
      <c r="H913" s="79"/>
      <c r="I913" s="59"/>
      <c r="J913" s="59"/>
      <c r="K913" s="59"/>
      <c r="L913" s="59"/>
      <c r="M913" s="59"/>
      <c r="N913" s="59"/>
      <c r="O913" s="59"/>
      <c r="P913" s="59"/>
      <c r="Q913" s="59"/>
      <c r="R913" s="59"/>
      <c r="S913" s="59"/>
      <c r="T913" s="59"/>
      <c r="U913" s="59"/>
      <c r="V913" s="59"/>
      <c r="W913" s="59"/>
      <c r="X913" s="59"/>
      <c r="Y913" s="59"/>
      <c r="Z913" s="59"/>
      <c r="AA913" s="59"/>
    </row>
    <row r="914" spans="1:27" ht="16">
      <c r="A914" s="59"/>
      <c r="B914" s="59"/>
      <c r="C914" s="59"/>
      <c r="D914" s="59"/>
      <c r="E914" s="59"/>
      <c r="F914" s="59"/>
      <c r="G914" s="59"/>
      <c r="H914" s="79"/>
      <c r="I914" s="59"/>
      <c r="J914" s="59"/>
      <c r="K914" s="59"/>
      <c r="L914" s="59"/>
      <c r="M914" s="59"/>
      <c r="N914" s="59"/>
      <c r="O914" s="59"/>
      <c r="P914" s="59"/>
      <c r="Q914" s="59"/>
      <c r="R914" s="59"/>
      <c r="S914" s="59"/>
      <c r="T914" s="59"/>
      <c r="U914" s="59"/>
      <c r="V914" s="59"/>
      <c r="W914" s="59"/>
      <c r="X914" s="59"/>
      <c r="Y914" s="59"/>
      <c r="Z914" s="59"/>
      <c r="AA914" s="59"/>
    </row>
    <row r="915" spans="1:27" ht="16">
      <c r="A915" s="59"/>
      <c r="B915" s="59"/>
      <c r="C915" s="59"/>
      <c r="D915" s="59"/>
      <c r="E915" s="59"/>
      <c r="F915" s="59"/>
      <c r="G915" s="59"/>
      <c r="H915" s="79"/>
      <c r="I915" s="59"/>
      <c r="J915" s="59"/>
      <c r="K915" s="59"/>
      <c r="L915" s="59"/>
      <c r="M915" s="59"/>
      <c r="N915" s="59"/>
      <c r="O915" s="59"/>
      <c r="P915" s="59"/>
      <c r="Q915" s="59"/>
      <c r="R915" s="59"/>
      <c r="S915" s="59"/>
      <c r="T915" s="59"/>
      <c r="U915" s="59"/>
      <c r="V915" s="59"/>
      <c r="W915" s="59"/>
      <c r="X915" s="59"/>
      <c r="Y915" s="59"/>
      <c r="Z915" s="59"/>
      <c r="AA915" s="59"/>
    </row>
    <row r="916" spans="1:27" ht="16">
      <c r="A916" s="59"/>
      <c r="B916" s="59"/>
      <c r="C916" s="59"/>
      <c r="D916" s="59"/>
      <c r="E916" s="59"/>
      <c r="F916" s="59"/>
      <c r="G916" s="59"/>
      <c r="H916" s="79"/>
      <c r="I916" s="59"/>
      <c r="J916" s="59"/>
      <c r="K916" s="59"/>
      <c r="L916" s="59"/>
      <c r="M916" s="59"/>
      <c r="N916" s="59"/>
      <c r="O916" s="59"/>
      <c r="P916" s="59"/>
      <c r="Q916" s="59"/>
      <c r="R916" s="59"/>
      <c r="S916" s="59"/>
      <c r="T916" s="59"/>
      <c r="U916" s="59"/>
      <c r="V916" s="59"/>
      <c r="W916" s="59"/>
      <c r="X916" s="59"/>
      <c r="Y916" s="59"/>
      <c r="Z916" s="59"/>
      <c r="AA916" s="59"/>
    </row>
    <row r="917" spans="1:27" ht="16">
      <c r="A917" s="59"/>
      <c r="B917" s="59"/>
      <c r="C917" s="59"/>
      <c r="D917" s="59"/>
      <c r="E917" s="59"/>
      <c r="F917" s="59"/>
      <c r="G917" s="59"/>
      <c r="H917" s="79"/>
      <c r="I917" s="59"/>
      <c r="J917" s="59"/>
      <c r="K917" s="59"/>
      <c r="L917" s="59"/>
      <c r="M917" s="59"/>
      <c r="N917" s="59"/>
      <c r="O917" s="59"/>
      <c r="P917" s="59"/>
      <c r="Q917" s="59"/>
      <c r="R917" s="59"/>
      <c r="S917" s="59"/>
      <c r="T917" s="59"/>
      <c r="U917" s="59"/>
      <c r="V917" s="59"/>
      <c r="W917" s="59"/>
      <c r="X917" s="59"/>
      <c r="Y917" s="59"/>
      <c r="Z917" s="59"/>
      <c r="AA917" s="59"/>
    </row>
    <row r="918" spans="1:27" ht="16">
      <c r="A918" s="59"/>
      <c r="B918" s="59"/>
      <c r="C918" s="59"/>
      <c r="D918" s="59"/>
      <c r="E918" s="59"/>
      <c r="F918" s="59"/>
      <c r="G918" s="59"/>
      <c r="H918" s="79"/>
      <c r="I918" s="59"/>
      <c r="J918" s="59"/>
      <c r="K918" s="59"/>
      <c r="L918" s="59"/>
      <c r="M918" s="59"/>
      <c r="N918" s="59"/>
      <c r="O918" s="59"/>
      <c r="P918" s="59"/>
      <c r="Q918" s="59"/>
      <c r="R918" s="59"/>
      <c r="S918" s="59"/>
      <c r="T918" s="59"/>
      <c r="U918" s="59"/>
      <c r="V918" s="59"/>
      <c r="W918" s="59"/>
      <c r="X918" s="59"/>
      <c r="Y918" s="59"/>
      <c r="Z918" s="59"/>
      <c r="AA918" s="59"/>
    </row>
    <row r="919" spans="1:27" ht="16">
      <c r="A919" s="59"/>
      <c r="B919" s="59"/>
      <c r="C919" s="59"/>
      <c r="D919" s="59"/>
      <c r="E919" s="59"/>
      <c r="F919" s="59"/>
      <c r="G919" s="59"/>
      <c r="H919" s="79"/>
      <c r="I919" s="59"/>
      <c r="J919" s="59"/>
      <c r="K919" s="59"/>
      <c r="L919" s="59"/>
      <c r="M919" s="59"/>
      <c r="N919" s="59"/>
      <c r="O919" s="59"/>
      <c r="P919" s="59"/>
      <c r="Q919" s="59"/>
      <c r="R919" s="59"/>
      <c r="S919" s="59"/>
      <c r="T919" s="59"/>
      <c r="U919" s="59"/>
      <c r="V919" s="59"/>
      <c r="W919" s="59"/>
      <c r="X919" s="59"/>
      <c r="Y919" s="59"/>
      <c r="Z919" s="59"/>
      <c r="AA919" s="59"/>
    </row>
    <row r="920" spans="1:27" ht="16">
      <c r="A920" s="59"/>
      <c r="B920" s="59"/>
      <c r="C920" s="59"/>
      <c r="D920" s="59"/>
      <c r="E920" s="59"/>
      <c r="F920" s="59"/>
      <c r="G920" s="59"/>
      <c r="H920" s="79"/>
      <c r="I920" s="59"/>
      <c r="J920" s="59"/>
      <c r="K920" s="59"/>
      <c r="L920" s="59"/>
      <c r="M920" s="59"/>
      <c r="N920" s="59"/>
      <c r="O920" s="59"/>
      <c r="P920" s="59"/>
      <c r="Q920" s="59"/>
      <c r="R920" s="59"/>
      <c r="S920" s="59"/>
      <c r="T920" s="59"/>
      <c r="U920" s="59"/>
      <c r="V920" s="59"/>
      <c r="W920" s="59"/>
      <c r="X920" s="59"/>
      <c r="Y920" s="59"/>
      <c r="Z920" s="59"/>
      <c r="AA920" s="59"/>
    </row>
    <row r="921" spans="1:27" ht="16">
      <c r="A921" s="59"/>
      <c r="B921" s="59"/>
      <c r="C921" s="59"/>
      <c r="D921" s="59"/>
      <c r="E921" s="59"/>
      <c r="F921" s="59"/>
      <c r="G921" s="59"/>
      <c r="H921" s="79"/>
      <c r="I921" s="59"/>
      <c r="J921" s="59"/>
      <c r="K921" s="59"/>
      <c r="L921" s="59"/>
      <c r="M921" s="59"/>
      <c r="N921" s="59"/>
      <c r="O921" s="59"/>
      <c r="P921" s="59"/>
      <c r="Q921" s="59"/>
      <c r="R921" s="59"/>
      <c r="S921" s="59"/>
      <c r="T921" s="59"/>
      <c r="U921" s="59"/>
      <c r="V921" s="59"/>
      <c r="W921" s="59"/>
      <c r="X921" s="59"/>
      <c r="Y921" s="59"/>
      <c r="Z921" s="59"/>
      <c r="AA921" s="59"/>
    </row>
    <row r="922" spans="1:27" ht="16">
      <c r="A922" s="59"/>
      <c r="B922" s="59"/>
      <c r="C922" s="59"/>
      <c r="D922" s="59"/>
      <c r="E922" s="59"/>
      <c r="F922" s="59"/>
      <c r="G922" s="59"/>
      <c r="H922" s="79"/>
      <c r="I922" s="59"/>
      <c r="J922" s="59"/>
      <c r="K922" s="59"/>
      <c r="L922" s="59"/>
      <c r="M922" s="59"/>
      <c r="N922" s="59"/>
      <c r="O922" s="59"/>
      <c r="P922" s="59"/>
      <c r="Q922" s="59"/>
      <c r="R922" s="59"/>
      <c r="S922" s="59"/>
      <c r="T922" s="59"/>
      <c r="U922" s="59"/>
      <c r="V922" s="59"/>
      <c r="W922" s="59"/>
      <c r="X922" s="59"/>
      <c r="Y922" s="59"/>
      <c r="Z922" s="59"/>
      <c r="AA922" s="59"/>
    </row>
    <row r="923" spans="1:27" ht="16">
      <c r="A923" s="59"/>
      <c r="B923" s="59"/>
      <c r="C923" s="59"/>
      <c r="D923" s="59"/>
      <c r="E923" s="59"/>
      <c r="F923" s="59"/>
      <c r="G923" s="59"/>
      <c r="H923" s="79"/>
      <c r="I923" s="59"/>
      <c r="J923" s="59"/>
      <c r="K923" s="59"/>
      <c r="L923" s="59"/>
      <c r="M923" s="59"/>
      <c r="N923" s="59"/>
      <c r="O923" s="59"/>
      <c r="P923" s="59"/>
      <c r="Q923" s="59"/>
      <c r="R923" s="59"/>
      <c r="S923" s="59"/>
      <c r="T923" s="59"/>
      <c r="U923" s="59"/>
      <c r="V923" s="59"/>
      <c r="W923" s="59"/>
      <c r="X923" s="59"/>
      <c r="Y923" s="59"/>
      <c r="Z923" s="59"/>
      <c r="AA923" s="59"/>
    </row>
    <row r="924" spans="1:27" ht="16">
      <c r="A924" s="59"/>
      <c r="B924" s="59"/>
      <c r="C924" s="59"/>
      <c r="D924" s="59"/>
      <c r="E924" s="59"/>
      <c r="F924" s="59"/>
      <c r="G924" s="59"/>
      <c r="H924" s="79"/>
      <c r="I924" s="59"/>
      <c r="J924" s="59"/>
      <c r="K924" s="59"/>
      <c r="L924" s="59"/>
      <c r="M924" s="59"/>
      <c r="N924" s="59"/>
      <c r="O924" s="59"/>
      <c r="P924" s="59"/>
      <c r="Q924" s="59"/>
      <c r="R924" s="59"/>
      <c r="S924" s="59"/>
      <c r="T924" s="59"/>
      <c r="U924" s="59"/>
      <c r="V924" s="59"/>
      <c r="W924" s="59"/>
      <c r="X924" s="59"/>
      <c r="Y924" s="59"/>
      <c r="Z924" s="59"/>
      <c r="AA924" s="59"/>
    </row>
    <row r="925" spans="1:27" ht="16">
      <c r="A925" s="59"/>
      <c r="B925" s="59"/>
      <c r="C925" s="59"/>
      <c r="D925" s="59"/>
      <c r="E925" s="59"/>
      <c r="F925" s="59"/>
      <c r="G925" s="59"/>
      <c r="H925" s="79"/>
      <c r="I925" s="59"/>
      <c r="J925" s="59"/>
      <c r="K925" s="59"/>
      <c r="L925" s="59"/>
      <c r="M925" s="59"/>
      <c r="N925" s="59"/>
      <c r="O925" s="59"/>
      <c r="P925" s="59"/>
      <c r="Q925" s="59"/>
      <c r="R925" s="59"/>
      <c r="S925" s="59"/>
      <c r="T925" s="59"/>
      <c r="U925" s="59"/>
      <c r="V925" s="59"/>
      <c r="W925" s="59"/>
      <c r="X925" s="59"/>
      <c r="Y925" s="59"/>
      <c r="Z925" s="59"/>
      <c r="AA925" s="59"/>
    </row>
    <row r="926" spans="1:27" ht="16">
      <c r="A926" s="59"/>
      <c r="B926" s="59"/>
      <c r="C926" s="59"/>
      <c r="D926" s="59"/>
      <c r="E926" s="59"/>
      <c r="F926" s="59"/>
      <c r="G926" s="59"/>
      <c r="H926" s="79"/>
      <c r="I926" s="59"/>
      <c r="J926" s="59"/>
      <c r="K926" s="59"/>
      <c r="L926" s="59"/>
      <c r="M926" s="59"/>
      <c r="N926" s="59"/>
      <c r="O926" s="59"/>
      <c r="P926" s="59"/>
      <c r="Q926" s="59"/>
      <c r="R926" s="59"/>
      <c r="S926" s="59"/>
      <c r="T926" s="59"/>
      <c r="U926" s="59"/>
      <c r="V926" s="59"/>
      <c r="W926" s="59"/>
      <c r="X926" s="59"/>
      <c r="Y926" s="59"/>
      <c r="Z926" s="59"/>
      <c r="AA926" s="59"/>
    </row>
    <row r="927" spans="1:27" ht="16">
      <c r="A927" s="59"/>
      <c r="B927" s="59"/>
      <c r="C927" s="59"/>
      <c r="D927" s="59"/>
      <c r="E927" s="59"/>
      <c r="F927" s="59"/>
      <c r="G927" s="59"/>
      <c r="H927" s="79"/>
      <c r="I927" s="59"/>
      <c r="J927" s="59"/>
      <c r="K927" s="59"/>
      <c r="L927" s="59"/>
      <c r="M927" s="59"/>
      <c r="N927" s="59"/>
      <c r="O927" s="59"/>
      <c r="P927" s="59"/>
      <c r="Q927" s="59"/>
      <c r="R927" s="59"/>
      <c r="S927" s="59"/>
      <c r="T927" s="59"/>
      <c r="U927" s="59"/>
      <c r="V927" s="59"/>
      <c r="W927" s="59"/>
      <c r="X927" s="59"/>
      <c r="Y927" s="59"/>
      <c r="Z927" s="59"/>
      <c r="AA927" s="59"/>
    </row>
    <row r="928" spans="1:27" ht="16">
      <c r="A928" s="59"/>
      <c r="B928" s="59"/>
      <c r="C928" s="59"/>
      <c r="D928" s="59"/>
      <c r="E928" s="59"/>
      <c r="F928" s="59"/>
      <c r="G928" s="59"/>
      <c r="H928" s="79"/>
      <c r="I928" s="59"/>
      <c r="J928" s="59"/>
      <c r="K928" s="59"/>
      <c r="L928" s="59"/>
      <c r="M928" s="59"/>
      <c r="N928" s="59"/>
      <c r="O928" s="59"/>
      <c r="P928" s="59"/>
      <c r="Q928" s="59"/>
      <c r="R928" s="59"/>
      <c r="S928" s="59"/>
      <c r="T928" s="59"/>
      <c r="U928" s="59"/>
      <c r="V928" s="59"/>
      <c r="W928" s="59"/>
      <c r="X928" s="59"/>
      <c r="Y928" s="59"/>
      <c r="Z928" s="59"/>
      <c r="AA928" s="59"/>
    </row>
    <row r="929" spans="1:27" ht="16">
      <c r="A929" s="59"/>
      <c r="B929" s="59"/>
      <c r="C929" s="59"/>
      <c r="D929" s="59"/>
      <c r="E929" s="59"/>
      <c r="F929" s="59"/>
      <c r="G929" s="59"/>
      <c r="H929" s="79"/>
      <c r="I929" s="59"/>
      <c r="J929" s="59"/>
      <c r="K929" s="59"/>
      <c r="L929" s="59"/>
      <c r="M929" s="59"/>
      <c r="N929" s="59"/>
      <c r="O929" s="59"/>
      <c r="P929" s="59"/>
      <c r="Q929" s="59"/>
      <c r="R929" s="59"/>
      <c r="S929" s="59"/>
      <c r="T929" s="59"/>
      <c r="U929" s="59"/>
      <c r="V929" s="59"/>
      <c r="W929" s="59"/>
      <c r="X929" s="59"/>
      <c r="Y929" s="59"/>
      <c r="Z929" s="59"/>
      <c r="AA929" s="59"/>
    </row>
    <row r="930" spans="1:27" ht="16">
      <c r="A930" s="59"/>
      <c r="B930" s="59"/>
      <c r="C930" s="59"/>
      <c r="D930" s="59"/>
      <c r="E930" s="59"/>
      <c r="F930" s="59"/>
      <c r="G930" s="59"/>
      <c r="H930" s="79"/>
      <c r="I930" s="59"/>
      <c r="J930" s="59"/>
      <c r="K930" s="59"/>
      <c r="L930" s="59"/>
      <c r="M930" s="59"/>
      <c r="N930" s="59"/>
      <c r="O930" s="59"/>
      <c r="P930" s="59"/>
      <c r="Q930" s="59"/>
      <c r="R930" s="59"/>
      <c r="S930" s="59"/>
      <c r="T930" s="59"/>
      <c r="U930" s="59"/>
      <c r="V930" s="59"/>
      <c r="W930" s="59"/>
      <c r="X930" s="59"/>
      <c r="Y930" s="59"/>
      <c r="Z930" s="59"/>
      <c r="AA930" s="59"/>
    </row>
    <row r="931" spans="1:27" ht="16">
      <c r="A931" s="59"/>
      <c r="B931" s="59"/>
      <c r="C931" s="59"/>
      <c r="D931" s="59"/>
      <c r="E931" s="59"/>
      <c r="F931" s="59"/>
      <c r="G931" s="59"/>
      <c r="H931" s="79"/>
      <c r="I931" s="59"/>
      <c r="J931" s="59"/>
      <c r="K931" s="59"/>
      <c r="L931" s="59"/>
      <c r="M931" s="59"/>
      <c r="N931" s="59"/>
      <c r="O931" s="59"/>
      <c r="P931" s="59"/>
      <c r="Q931" s="59"/>
      <c r="R931" s="59"/>
      <c r="S931" s="59"/>
      <c r="T931" s="59"/>
      <c r="U931" s="59"/>
      <c r="V931" s="59"/>
      <c r="W931" s="59"/>
      <c r="X931" s="59"/>
      <c r="Y931" s="59"/>
      <c r="Z931" s="59"/>
      <c r="AA931" s="59"/>
    </row>
    <row r="932" spans="1:27" ht="16">
      <c r="A932" s="59"/>
      <c r="B932" s="59"/>
      <c r="C932" s="59"/>
      <c r="D932" s="59"/>
      <c r="E932" s="59"/>
      <c r="F932" s="59"/>
      <c r="G932" s="59"/>
      <c r="H932" s="79"/>
      <c r="I932" s="59"/>
      <c r="J932" s="59"/>
      <c r="K932" s="59"/>
      <c r="L932" s="59"/>
      <c r="M932" s="59"/>
      <c r="N932" s="59"/>
      <c r="O932" s="59"/>
      <c r="P932" s="59"/>
      <c r="Q932" s="59"/>
      <c r="R932" s="59"/>
      <c r="S932" s="59"/>
      <c r="T932" s="59"/>
      <c r="U932" s="59"/>
      <c r="V932" s="59"/>
      <c r="W932" s="59"/>
      <c r="X932" s="59"/>
      <c r="Y932" s="59"/>
      <c r="Z932" s="59"/>
      <c r="AA932" s="59"/>
    </row>
    <row r="933" spans="1:27" ht="16">
      <c r="A933" s="59"/>
      <c r="B933" s="59"/>
      <c r="C933" s="59"/>
      <c r="D933" s="59"/>
      <c r="E933" s="59"/>
      <c r="F933" s="59"/>
      <c r="G933" s="59"/>
      <c r="H933" s="79"/>
      <c r="I933" s="59"/>
      <c r="J933" s="59"/>
      <c r="K933" s="59"/>
      <c r="L933" s="59"/>
      <c r="M933" s="59"/>
      <c r="N933" s="59"/>
      <c r="O933" s="59"/>
      <c r="P933" s="59"/>
      <c r="Q933" s="59"/>
      <c r="R933" s="59"/>
      <c r="S933" s="59"/>
      <c r="T933" s="59"/>
      <c r="U933" s="59"/>
      <c r="V933" s="59"/>
      <c r="W933" s="59"/>
      <c r="X933" s="59"/>
      <c r="Y933" s="59"/>
      <c r="Z933" s="59"/>
      <c r="AA933" s="59"/>
    </row>
    <row r="934" spans="1:27" ht="16">
      <c r="A934" s="59"/>
      <c r="B934" s="59"/>
      <c r="C934" s="59"/>
      <c r="D934" s="59"/>
      <c r="E934" s="59"/>
      <c r="F934" s="59"/>
      <c r="G934" s="59"/>
      <c r="H934" s="79"/>
      <c r="I934" s="59"/>
      <c r="J934" s="59"/>
      <c r="K934" s="59"/>
      <c r="L934" s="59"/>
      <c r="M934" s="59"/>
      <c r="N934" s="59"/>
      <c r="O934" s="59"/>
      <c r="P934" s="59"/>
      <c r="Q934" s="59"/>
      <c r="R934" s="59"/>
      <c r="S934" s="59"/>
      <c r="T934" s="59"/>
      <c r="U934" s="59"/>
      <c r="V934" s="59"/>
      <c r="W934" s="59"/>
      <c r="X934" s="59"/>
      <c r="Y934" s="59"/>
      <c r="Z934" s="59"/>
      <c r="AA934" s="59"/>
    </row>
    <row r="935" spans="1:27" ht="16">
      <c r="A935" s="59"/>
      <c r="B935" s="59"/>
      <c r="C935" s="59"/>
      <c r="D935" s="59"/>
      <c r="E935" s="59"/>
      <c r="F935" s="59"/>
      <c r="G935" s="59"/>
      <c r="H935" s="79"/>
      <c r="I935" s="59"/>
      <c r="J935" s="59"/>
      <c r="K935" s="59"/>
      <c r="L935" s="59"/>
      <c r="M935" s="59"/>
      <c r="N935" s="59"/>
      <c r="O935" s="59"/>
      <c r="P935" s="59"/>
      <c r="Q935" s="59"/>
      <c r="R935" s="59"/>
      <c r="S935" s="59"/>
      <c r="T935" s="59"/>
      <c r="U935" s="59"/>
      <c r="V935" s="59"/>
      <c r="W935" s="59"/>
      <c r="X935" s="59"/>
      <c r="Y935" s="59"/>
      <c r="Z935" s="59"/>
      <c r="AA935" s="59"/>
    </row>
    <row r="936" spans="1:27" ht="16">
      <c r="A936" s="59"/>
      <c r="B936" s="59"/>
      <c r="C936" s="59"/>
      <c r="D936" s="59"/>
      <c r="E936" s="59"/>
      <c r="F936" s="59"/>
      <c r="G936" s="59"/>
      <c r="H936" s="79"/>
      <c r="I936" s="59"/>
      <c r="J936" s="59"/>
      <c r="K936" s="59"/>
      <c r="L936" s="59"/>
      <c r="M936" s="59"/>
      <c r="N936" s="59"/>
      <c r="O936" s="59"/>
      <c r="P936" s="59"/>
      <c r="Q936" s="59"/>
      <c r="R936" s="59"/>
      <c r="S936" s="59"/>
      <c r="T936" s="59"/>
      <c r="U936" s="59"/>
      <c r="V936" s="59"/>
      <c r="W936" s="59"/>
      <c r="X936" s="59"/>
      <c r="Y936" s="59"/>
      <c r="Z936" s="59"/>
      <c r="AA936" s="59"/>
    </row>
    <row r="937" spans="1:27" ht="16">
      <c r="A937" s="59"/>
      <c r="B937" s="59"/>
      <c r="C937" s="59"/>
      <c r="D937" s="59"/>
      <c r="E937" s="59"/>
      <c r="F937" s="59"/>
      <c r="G937" s="59"/>
      <c r="H937" s="79"/>
      <c r="I937" s="59"/>
      <c r="J937" s="59"/>
      <c r="K937" s="59"/>
      <c r="L937" s="59"/>
      <c r="M937" s="59"/>
      <c r="N937" s="59"/>
      <c r="O937" s="59"/>
      <c r="P937" s="59"/>
      <c r="Q937" s="59"/>
      <c r="R937" s="59"/>
      <c r="S937" s="59"/>
      <c r="T937" s="59"/>
      <c r="U937" s="59"/>
      <c r="V937" s="59"/>
      <c r="W937" s="59"/>
      <c r="X937" s="59"/>
      <c r="Y937" s="59"/>
      <c r="Z937" s="59"/>
      <c r="AA937" s="59"/>
    </row>
    <row r="938" spans="1:27" ht="16">
      <c r="A938" s="59"/>
      <c r="B938" s="59"/>
      <c r="C938" s="59"/>
      <c r="D938" s="59"/>
      <c r="E938" s="59"/>
      <c r="F938" s="59"/>
      <c r="G938" s="59"/>
      <c r="H938" s="79"/>
      <c r="I938" s="59"/>
      <c r="J938" s="59"/>
      <c r="K938" s="59"/>
      <c r="L938" s="59"/>
      <c r="M938" s="59"/>
      <c r="N938" s="59"/>
      <c r="O938" s="59"/>
      <c r="P938" s="59"/>
      <c r="Q938" s="59"/>
      <c r="R938" s="59"/>
      <c r="S938" s="59"/>
      <c r="T938" s="59"/>
      <c r="U938" s="59"/>
      <c r="V938" s="59"/>
      <c r="W938" s="59"/>
      <c r="X938" s="59"/>
      <c r="Y938" s="59"/>
      <c r="Z938" s="59"/>
      <c r="AA938" s="59"/>
    </row>
    <row r="939" spans="1:27" ht="16">
      <c r="A939" s="59"/>
      <c r="B939" s="59"/>
      <c r="C939" s="59"/>
      <c r="D939" s="59"/>
      <c r="E939" s="59"/>
      <c r="F939" s="59"/>
      <c r="G939" s="59"/>
      <c r="H939" s="79"/>
      <c r="I939" s="59"/>
      <c r="J939" s="59"/>
      <c r="K939" s="59"/>
      <c r="L939" s="59"/>
      <c r="M939" s="59"/>
      <c r="N939" s="59"/>
      <c r="O939" s="59"/>
      <c r="P939" s="59"/>
      <c r="Q939" s="59"/>
      <c r="R939" s="59"/>
      <c r="S939" s="59"/>
      <c r="T939" s="59"/>
      <c r="U939" s="59"/>
      <c r="V939" s="59"/>
      <c r="W939" s="59"/>
      <c r="X939" s="59"/>
      <c r="Y939" s="59"/>
      <c r="Z939" s="59"/>
      <c r="AA939" s="59"/>
    </row>
    <row r="940" spans="1:27" ht="16">
      <c r="A940" s="59"/>
      <c r="B940" s="59"/>
      <c r="C940" s="59"/>
      <c r="D940" s="59"/>
      <c r="E940" s="59"/>
      <c r="F940" s="59"/>
      <c r="G940" s="59"/>
      <c r="H940" s="79"/>
      <c r="I940" s="59"/>
      <c r="J940" s="59"/>
      <c r="K940" s="59"/>
      <c r="L940" s="59"/>
      <c r="M940" s="59"/>
      <c r="N940" s="59"/>
      <c r="O940" s="59"/>
      <c r="P940" s="59"/>
      <c r="Q940" s="59"/>
      <c r="R940" s="59"/>
      <c r="S940" s="59"/>
      <c r="T940" s="59"/>
      <c r="U940" s="59"/>
      <c r="V940" s="59"/>
      <c r="W940" s="59"/>
      <c r="X940" s="59"/>
      <c r="Y940" s="59"/>
      <c r="Z940" s="59"/>
      <c r="AA940" s="59"/>
    </row>
    <row r="941" spans="1:27" ht="16">
      <c r="A941" s="59"/>
      <c r="B941" s="59"/>
      <c r="C941" s="59"/>
      <c r="D941" s="59"/>
      <c r="E941" s="59"/>
      <c r="F941" s="59"/>
      <c r="G941" s="59"/>
      <c r="H941" s="79"/>
      <c r="I941" s="59"/>
      <c r="J941" s="59"/>
      <c r="K941" s="59"/>
      <c r="L941" s="59"/>
      <c r="M941" s="59"/>
      <c r="N941" s="59"/>
      <c r="O941" s="59"/>
      <c r="P941" s="59"/>
      <c r="Q941" s="59"/>
      <c r="R941" s="59"/>
      <c r="S941" s="59"/>
      <c r="T941" s="59"/>
      <c r="U941" s="59"/>
      <c r="V941" s="59"/>
      <c r="W941" s="59"/>
      <c r="X941" s="59"/>
      <c r="Y941" s="59"/>
      <c r="Z941" s="59"/>
      <c r="AA941" s="59"/>
    </row>
    <row r="942" spans="1:27" ht="16">
      <c r="A942" s="59"/>
      <c r="B942" s="59"/>
      <c r="C942" s="59"/>
      <c r="D942" s="59"/>
      <c r="E942" s="59"/>
      <c r="F942" s="59"/>
      <c r="G942" s="59"/>
      <c r="H942" s="79"/>
      <c r="I942" s="59"/>
      <c r="J942" s="59"/>
      <c r="K942" s="59"/>
      <c r="L942" s="59"/>
      <c r="M942" s="59"/>
      <c r="N942" s="59"/>
      <c r="O942" s="59"/>
      <c r="P942" s="59"/>
      <c r="Q942" s="59"/>
      <c r="R942" s="59"/>
      <c r="S942" s="59"/>
      <c r="T942" s="59"/>
      <c r="U942" s="59"/>
      <c r="V942" s="59"/>
      <c r="W942" s="59"/>
      <c r="X942" s="59"/>
      <c r="Y942" s="59"/>
      <c r="Z942" s="59"/>
      <c r="AA942" s="59"/>
    </row>
    <row r="943" spans="1:27" ht="16">
      <c r="A943" s="59"/>
      <c r="B943" s="59"/>
      <c r="C943" s="59"/>
      <c r="D943" s="59"/>
      <c r="E943" s="59"/>
      <c r="F943" s="59"/>
      <c r="G943" s="59"/>
      <c r="H943" s="79"/>
      <c r="I943" s="59"/>
      <c r="J943" s="59"/>
      <c r="K943" s="59"/>
      <c r="L943" s="59"/>
      <c r="M943" s="59"/>
      <c r="N943" s="59"/>
      <c r="O943" s="59"/>
      <c r="P943" s="59"/>
      <c r="Q943" s="59"/>
      <c r="R943" s="59"/>
      <c r="S943" s="59"/>
      <c r="T943" s="59"/>
      <c r="U943" s="59"/>
      <c r="V943" s="59"/>
      <c r="W943" s="59"/>
      <c r="X943" s="59"/>
      <c r="Y943" s="59"/>
      <c r="Z943" s="59"/>
      <c r="AA943" s="59"/>
    </row>
    <row r="944" spans="1:27" ht="16">
      <c r="A944" s="59"/>
      <c r="B944" s="59"/>
      <c r="C944" s="59"/>
      <c r="D944" s="59"/>
      <c r="E944" s="59"/>
      <c r="F944" s="59"/>
      <c r="G944" s="59"/>
      <c r="H944" s="79"/>
      <c r="I944" s="59"/>
      <c r="J944" s="59"/>
      <c r="K944" s="59"/>
      <c r="L944" s="59"/>
      <c r="M944" s="59"/>
      <c r="N944" s="59"/>
      <c r="O944" s="59"/>
      <c r="P944" s="59"/>
      <c r="Q944" s="59"/>
      <c r="R944" s="59"/>
      <c r="S944" s="59"/>
      <c r="T944" s="59"/>
      <c r="U944" s="59"/>
      <c r="V944" s="59"/>
      <c r="W944" s="59"/>
      <c r="X944" s="59"/>
      <c r="Y944" s="59"/>
      <c r="Z944" s="59"/>
      <c r="AA944" s="59"/>
    </row>
    <row r="945" spans="1:27" ht="16">
      <c r="A945" s="59"/>
      <c r="B945" s="59"/>
      <c r="C945" s="59"/>
      <c r="D945" s="59"/>
      <c r="E945" s="59"/>
      <c r="F945" s="59"/>
      <c r="G945" s="59"/>
      <c r="H945" s="79"/>
      <c r="I945" s="59"/>
      <c r="J945" s="59"/>
      <c r="K945" s="59"/>
      <c r="L945" s="59"/>
      <c r="M945" s="59"/>
      <c r="N945" s="59"/>
      <c r="O945" s="59"/>
      <c r="P945" s="59"/>
      <c r="Q945" s="59"/>
      <c r="R945" s="59"/>
      <c r="S945" s="59"/>
      <c r="T945" s="59"/>
      <c r="U945" s="59"/>
      <c r="V945" s="59"/>
      <c r="W945" s="59"/>
      <c r="X945" s="59"/>
      <c r="Y945" s="59"/>
      <c r="Z945" s="59"/>
      <c r="AA945" s="59"/>
    </row>
    <row r="946" spans="1:27" ht="16">
      <c r="A946" s="59"/>
      <c r="B946" s="59"/>
      <c r="C946" s="59"/>
      <c r="D946" s="59"/>
      <c r="E946" s="59"/>
      <c r="F946" s="59"/>
      <c r="G946" s="59"/>
      <c r="H946" s="79"/>
      <c r="I946" s="59"/>
      <c r="J946" s="59"/>
      <c r="K946" s="59"/>
      <c r="L946" s="59"/>
      <c r="M946" s="59"/>
      <c r="N946" s="59"/>
      <c r="O946" s="59"/>
      <c r="P946" s="59"/>
      <c r="Q946" s="59"/>
      <c r="R946" s="59"/>
      <c r="S946" s="59"/>
      <c r="T946" s="59"/>
      <c r="U946" s="59"/>
      <c r="V946" s="59"/>
      <c r="W946" s="59"/>
      <c r="X946" s="59"/>
      <c r="Y946" s="59"/>
      <c r="Z946" s="59"/>
      <c r="AA946" s="59"/>
    </row>
    <row r="947" spans="1:27" ht="16">
      <c r="A947" s="59"/>
      <c r="B947" s="59"/>
      <c r="C947" s="59"/>
      <c r="D947" s="59"/>
      <c r="E947" s="59"/>
      <c r="F947" s="59"/>
      <c r="G947" s="59"/>
      <c r="H947" s="79"/>
      <c r="I947" s="59"/>
      <c r="J947" s="59"/>
      <c r="K947" s="59"/>
      <c r="L947" s="59"/>
      <c r="M947" s="59"/>
      <c r="N947" s="59"/>
      <c r="O947" s="59"/>
      <c r="P947" s="59"/>
      <c r="Q947" s="59"/>
      <c r="R947" s="59"/>
      <c r="S947" s="59"/>
      <c r="T947" s="59"/>
      <c r="U947" s="59"/>
      <c r="V947" s="59"/>
      <c r="W947" s="59"/>
      <c r="X947" s="59"/>
      <c r="Y947" s="59"/>
      <c r="Z947" s="59"/>
      <c r="AA947" s="59"/>
    </row>
    <row r="948" spans="1:27" ht="16">
      <c r="A948" s="59"/>
      <c r="B948" s="59"/>
      <c r="C948" s="59"/>
      <c r="D948" s="59"/>
      <c r="E948" s="59"/>
      <c r="F948" s="59"/>
      <c r="G948" s="59"/>
      <c r="H948" s="79"/>
      <c r="I948" s="59"/>
      <c r="J948" s="59"/>
      <c r="K948" s="59"/>
      <c r="L948" s="59"/>
      <c r="M948" s="59"/>
      <c r="N948" s="59"/>
      <c r="O948" s="59"/>
      <c r="P948" s="59"/>
      <c r="Q948" s="59"/>
      <c r="R948" s="59"/>
      <c r="S948" s="59"/>
      <c r="T948" s="59"/>
      <c r="U948" s="59"/>
      <c r="V948" s="59"/>
      <c r="W948" s="59"/>
      <c r="X948" s="59"/>
      <c r="Y948" s="59"/>
      <c r="Z948" s="59"/>
      <c r="AA948" s="59"/>
    </row>
    <row r="949" spans="1:27" ht="16">
      <c r="A949" s="59"/>
      <c r="B949" s="59"/>
      <c r="C949" s="59"/>
      <c r="D949" s="59"/>
      <c r="E949" s="59"/>
      <c r="F949" s="59"/>
      <c r="G949" s="59"/>
      <c r="H949" s="79"/>
      <c r="I949" s="59"/>
      <c r="J949" s="59"/>
      <c r="K949" s="59"/>
      <c r="L949" s="59"/>
      <c r="M949" s="59"/>
      <c r="N949" s="59"/>
      <c r="O949" s="59"/>
      <c r="P949" s="59"/>
      <c r="Q949" s="59"/>
      <c r="R949" s="59"/>
      <c r="S949" s="59"/>
      <c r="T949" s="59"/>
      <c r="U949" s="59"/>
      <c r="V949" s="59"/>
      <c r="W949" s="59"/>
      <c r="X949" s="59"/>
      <c r="Y949" s="59"/>
      <c r="Z949" s="59"/>
      <c r="AA949" s="59"/>
    </row>
    <row r="950" spans="1:27" ht="16">
      <c r="A950" s="59"/>
      <c r="B950" s="59"/>
      <c r="C950" s="59"/>
      <c r="D950" s="59"/>
      <c r="E950" s="59"/>
      <c r="F950" s="59"/>
      <c r="G950" s="59"/>
      <c r="H950" s="79"/>
      <c r="I950" s="59"/>
      <c r="J950" s="59"/>
      <c r="K950" s="59"/>
      <c r="L950" s="59"/>
      <c r="M950" s="59"/>
      <c r="N950" s="59"/>
      <c r="O950" s="59"/>
      <c r="P950" s="59"/>
      <c r="Q950" s="59"/>
      <c r="R950" s="59"/>
      <c r="S950" s="59"/>
      <c r="T950" s="59"/>
      <c r="U950" s="59"/>
      <c r="V950" s="59"/>
      <c r="W950" s="59"/>
      <c r="X950" s="59"/>
      <c r="Y950" s="59"/>
      <c r="Z950" s="59"/>
      <c r="AA950" s="59"/>
    </row>
    <row r="951" spans="1:27" ht="16">
      <c r="A951" s="59"/>
      <c r="B951" s="59"/>
      <c r="C951" s="59"/>
      <c r="D951" s="59"/>
      <c r="E951" s="59"/>
      <c r="F951" s="59"/>
      <c r="G951" s="59"/>
      <c r="H951" s="79"/>
      <c r="I951" s="59"/>
      <c r="J951" s="59"/>
      <c r="K951" s="59"/>
      <c r="L951" s="59"/>
      <c r="M951" s="59"/>
      <c r="N951" s="59"/>
      <c r="O951" s="59"/>
      <c r="P951" s="59"/>
      <c r="Q951" s="59"/>
      <c r="R951" s="59"/>
      <c r="S951" s="59"/>
      <c r="T951" s="59"/>
      <c r="U951" s="59"/>
      <c r="V951" s="59"/>
      <c r="W951" s="59"/>
      <c r="X951" s="59"/>
      <c r="Y951" s="59"/>
      <c r="Z951" s="59"/>
      <c r="AA951" s="59"/>
    </row>
    <row r="952" spans="1:27" ht="16">
      <c r="A952" s="59"/>
      <c r="B952" s="59"/>
      <c r="C952" s="59"/>
      <c r="D952" s="59"/>
      <c r="E952" s="59"/>
      <c r="F952" s="59"/>
      <c r="G952" s="59"/>
      <c r="H952" s="79"/>
      <c r="I952" s="59"/>
      <c r="J952" s="59"/>
      <c r="K952" s="59"/>
      <c r="L952" s="59"/>
      <c r="M952" s="59"/>
      <c r="N952" s="59"/>
      <c r="O952" s="59"/>
      <c r="P952" s="59"/>
      <c r="Q952" s="59"/>
      <c r="R952" s="59"/>
      <c r="S952" s="59"/>
      <c r="T952" s="59"/>
      <c r="U952" s="59"/>
      <c r="V952" s="59"/>
      <c r="W952" s="59"/>
      <c r="X952" s="59"/>
      <c r="Y952" s="59"/>
      <c r="Z952" s="59"/>
      <c r="AA952" s="59"/>
    </row>
    <row r="953" spans="1:27" ht="16">
      <c r="A953" s="59"/>
      <c r="B953" s="59"/>
      <c r="C953" s="59"/>
      <c r="D953" s="59"/>
      <c r="E953" s="59"/>
      <c r="F953" s="59"/>
      <c r="G953" s="59"/>
      <c r="H953" s="79"/>
      <c r="I953" s="59"/>
      <c r="J953" s="59"/>
      <c r="K953" s="59"/>
      <c r="L953" s="59"/>
      <c r="M953" s="59"/>
      <c r="N953" s="59"/>
      <c r="O953" s="59"/>
      <c r="P953" s="59"/>
      <c r="Q953" s="59"/>
      <c r="R953" s="59"/>
      <c r="S953" s="59"/>
      <c r="T953" s="59"/>
      <c r="U953" s="59"/>
      <c r="V953" s="59"/>
      <c r="W953" s="59"/>
      <c r="X953" s="59"/>
      <c r="Y953" s="59"/>
      <c r="Z953" s="59"/>
      <c r="AA953" s="59"/>
    </row>
    <row r="954" spans="1:27" ht="16">
      <c r="A954" s="59"/>
      <c r="B954" s="59"/>
      <c r="C954" s="59"/>
      <c r="D954" s="59"/>
      <c r="E954" s="59"/>
      <c r="F954" s="59"/>
      <c r="G954" s="59"/>
      <c r="H954" s="79"/>
      <c r="I954" s="59"/>
      <c r="J954" s="59"/>
      <c r="K954" s="59"/>
      <c r="L954" s="59"/>
      <c r="M954" s="59"/>
      <c r="N954" s="59"/>
      <c r="O954" s="59"/>
      <c r="P954" s="59"/>
      <c r="Q954" s="59"/>
      <c r="R954" s="59"/>
      <c r="S954" s="59"/>
      <c r="T954" s="59"/>
      <c r="U954" s="59"/>
      <c r="V954" s="59"/>
      <c r="W954" s="59"/>
      <c r="X954" s="59"/>
      <c r="Y954" s="59"/>
      <c r="Z954" s="59"/>
      <c r="AA954" s="59"/>
    </row>
    <row r="955" spans="1:27" ht="16">
      <c r="A955" s="59"/>
      <c r="B955" s="59"/>
      <c r="C955" s="59"/>
      <c r="D955" s="59"/>
      <c r="E955" s="59"/>
      <c r="F955" s="59"/>
      <c r="G955" s="59"/>
      <c r="H955" s="79"/>
      <c r="I955" s="59"/>
      <c r="J955" s="59"/>
      <c r="K955" s="59"/>
      <c r="L955" s="59"/>
      <c r="M955" s="59"/>
      <c r="N955" s="59"/>
      <c r="O955" s="59"/>
      <c r="P955" s="59"/>
      <c r="Q955" s="59"/>
      <c r="R955" s="59"/>
      <c r="S955" s="59"/>
      <c r="T955" s="59"/>
      <c r="U955" s="59"/>
      <c r="V955" s="59"/>
      <c r="W955" s="59"/>
      <c r="X955" s="59"/>
      <c r="Y955" s="59"/>
      <c r="Z955" s="59"/>
      <c r="AA955" s="59"/>
    </row>
    <row r="956" spans="1:27" ht="16">
      <c r="A956" s="59"/>
      <c r="B956" s="59"/>
      <c r="C956" s="59"/>
      <c r="D956" s="59"/>
      <c r="E956" s="59"/>
      <c r="F956" s="59"/>
      <c r="G956" s="59"/>
      <c r="H956" s="79"/>
      <c r="I956" s="59"/>
      <c r="J956" s="59"/>
      <c r="K956" s="59"/>
      <c r="L956" s="59"/>
      <c r="M956" s="59"/>
      <c r="N956" s="59"/>
      <c r="O956" s="59"/>
      <c r="P956" s="59"/>
      <c r="Q956" s="59"/>
      <c r="R956" s="59"/>
      <c r="S956" s="59"/>
      <c r="T956" s="59"/>
      <c r="U956" s="59"/>
      <c r="V956" s="59"/>
      <c r="W956" s="59"/>
      <c r="X956" s="59"/>
      <c r="Y956" s="59"/>
      <c r="Z956" s="59"/>
      <c r="AA956" s="59"/>
    </row>
    <row r="957" spans="1:27" ht="16">
      <c r="A957" s="59"/>
      <c r="B957" s="59"/>
      <c r="C957" s="59"/>
      <c r="D957" s="59"/>
      <c r="E957" s="59"/>
      <c r="F957" s="59"/>
      <c r="G957" s="59"/>
      <c r="H957" s="79"/>
      <c r="I957" s="59"/>
      <c r="J957" s="59"/>
      <c r="K957" s="59"/>
      <c r="L957" s="59"/>
      <c r="M957" s="59"/>
      <c r="N957" s="59"/>
      <c r="O957" s="59"/>
      <c r="P957" s="59"/>
      <c r="Q957" s="59"/>
      <c r="R957" s="59"/>
      <c r="S957" s="59"/>
      <c r="T957" s="59"/>
      <c r="U957" s="59"/>
      <c r="V957" s="59"/>
      <c r="W957" s="59"/>
      <c r="X957" s="59"/>
      <c r="Y957" s="59"/>
      <c r="Z957" s="59"/>
      <c r="AA957" s="59"/>
    </row>
    <row r="958" spans="1:27" ht="16">
      <c r="A958" s="59"/>
      <c r="B958" s="59"/>
      <c r="C958" s="59"/>
      <c r="D958" s="59"/>
      <c r="E958" s="59"/>
      <c r="F958" s="59"/>
      <c r="G958" s="59"/>
      <c r="H958" s="79"/>
      <c r="I958" s="59"/>
      <c r="J958" s="59"/>
      <c r="K958" s="59"/>
      <c r="L958" s="59"/>
      <c r="M958" s="59"/>
      <c r="N958" s="59"/>
      <c r="O958" s="59"/>
      <c r="P958" s="59"/>
      <c r="Q958" s="59"/>
      <c r="R958" s="59"/>
      <c r="S958" s="59"/>
      <c r="T958" s="59"/>
      <c r="U958" s="59"/>
      <c r="V958" s="59"/>
      <c r="W958" s="59"/>
      <c r="X958" s="59"/>
      <c r="Y958" s="59"/>
      <c r="Z958" s="59"/>
      <c r="AA958" s="59"/>
    </row>
    <row r="959" spans="1:27" ht="16">
      <c r="A959" s="59"/>
      <c r="B959" s="59"/>
      <c r="C959" s="59"/>
      <c r="D959" s="59"/>
      <c r="E959" s="59"/>
      <c r="F959" s="59"/>
      <c r="G959" s="59"/>
      <c r="H959" s="79"/>
      <c r="I959" s="59"/>
      <c r="J959" s="59"/>
      <c r="K959" s="59"/>
      <c r="L959" s="59"/>
      <c r="M959" s="59"/>
      <c r="N959" s="59"/>
      <c r="O959" s="59"/>
      <c r="P959" s="59"/>
      <c r="Q959" s="59"/>
      <c r="R959" s="59"/>
      <c r="S959" s="59"/>
      <c r="T959" s="59"/>
      <c r="U959" s="59"/>
      <c r="V959" s="59"/>
      <c r="W959" s="59"/>
      <c r="X959" s="59"/>
      <c r="Y959" s="59"/>
      <c r="Z959" s="59"/>
      <c r="AA959" s="59"/>
    </row>
    <row r="960" spans="1:27" ht="16">
      <c r="A960" s="59"/>
      <c r="B960" s="59"/>
      <c r="C960" s="59"/>
      <c r="D960" s="59"/>
      <c r="E960" s="59"/>
      <c r="F960" s="59"/>
      <c r="G960" s="59"/>
      <c r="H960" s="79"/>
      <c r="I960" s="59"/>
      <c r="J960" s="59"/>
      <c r="K960" s="59"/>
      <c r="L960" s="59"/>
      <c r="M960" s="59"/>
      <c r="N960" s="59"/>
      <c r="O960" s="59"/>
      <c r="P960" s="59"/>
      <c r="Q960" s="59"/>
      <c r="R960" s="59"/>
      <c r="S960" s="59"/>
      <c r="T960" s="59"/>
      <c r="U960" s="59"/>
      <c r="V960" s="59"/>
      <c r="W960" s="59"/>
      <c r="X960" s="59"/>
      <c r="Y960" s="59"/>
      <c r="Z960" s="59"/>
      <c r="AA960" s="59"/>
    </row>
    <row r="961" spans="1:27" ht="16">
      <c r="A961" s="59"/>
      <c r="B961" s="59"/>
      <c r="C961" s="59"/>
      <c r="D961" s="59"/>
      <c r="E961" s="59"/>
      <c r="F961" s="59"/>
      <c r="G961" s="59"/>
      <c r="H961" s="79"/>
      <c r="I961" s="59"/>
      <c r="J961" s="59"/>
      <c r="K961" s="59"/>
      <c r="L961" s="59"/>
      <c r="M961" s="59"/>
      <c r="N961" s="59"/>
      <c r="O961" s="59"/>
      <c r="P961" s="59"/>
      <c r="Q961" s="59"/>
      <c r="R961" s="59"/>
      <c r="S961" s="59"/>
      <c r="T961" s="59"/>
      <c r="U961" s="59"/>
      <c r="V961" s="59"/>
      <c r="W961" s="59"/>
      <c r="X961" s="59"/>
      <c r="Y961" s="59"/>
      <c r="Z961" s="59"/>
      <c r="AA961" s="59"/>
    </row>
    <row r="962" spans="1:27" ht="16">
      <c r="A962" s="59"/>
      <c r="B962" s="59"/>
      <c r="C962" s="59"/>
      <c r="D962" s="59"/>
      <c r="E962" s="59"/>
      <c r="F962" s="59"/>
      <c r="G962" s="59"/>
      <c r="H962" s="79"/>
      <c r="I962" s="59"/>
      <c r="J962" s="59"/>
      <c r="K962" s="59"/>
      <c r="L962" s="59"/>
      <c r="M962" s="59"/>
      <c r="N962" s="59"/>
      <c r="O962" s="59"/>
      <c r="P962" s="59"/>
      <c r="Q962" s="59"/>
      <c r="R962" s="59"/>
      <c r="S962" s="59"/>
      <c r="T962" s="59"/>
      <c r="U962" s="59"/>
      <c r="V962" s="59"/>
      <c r="W962" s="59"/>
      <c r="X962" s="59"/>
      <c r="Y962" s="59"/>
      <c r="Z962" s="59"/>
      <c r="AA962" s="59"/>
    </row>
    <row r="963" spans="1:27" ht="16">
      <c r="A963" s="59"/>
      <c r="B963" s="59"/>
      <c r="C963" s="59"/>
      <c r="D963" s="59"/>
      <c r="E963" s="59"/>
      <c r="F963" s="59"/>
      <c r="G963" s="59"/>
      <c r="H963" s="79"/>
      <c r="I963" s="59"/>
      <c r="J963" s="59"/>
      <c r="K963" s="59"/>
      <c r="L963" s="59"/>
      <c r="M963" s="59"/>
      <c r="N963" s="59"/>
      <c r="O963" s="59"/>
      <c r="P963" s="59"/>
      <c r="Q963" s="59"/>
      <c r="R963" s="59"/>
      <c r="S963" s="59"/>
      <c r="T963" s="59"/>
      <c r="U963" s="59"/>
      <c r="V963" s="59"/>
      <c r="W963" s="59"/>
      <c r="X963" s="59"/>
      <c r="Y963" s="59"/>
      <c r="Z963" s="59"/>
      <c r="AA963" s="59"/>
    </row>
    <row r="964" spans="1:27" ht="16">
      <c r="A964" s="59"/>
      <c r="B964" s="59"/>
      <c r="C964" s="59"/>
      <c r="D964" s="59"/>
      <c r="E964" s="59"/>
      <c r="F964" s="59"/>
      <c r="G964" s="59"/>
      <c r="H964" s="79"/>
      <c r="I964" s="59"/>
      <c r="J964" s="59"/>
      <c r="K964" s="59"/>
      <c r="L964" s="59"/>
      <c r="M964" s="59"/>
      <c r="N964" s="59"/>
      <c r="O964" s="59"/>
      <c r="P964" s="59"/>
      <c r="Q964" s="59"/>
      <c r="R964" s="59"/>
      <c r="S964" s="59"/>
      <c r="T964" s="59"/>
      <c r="U964" s="59"/>
      <c r="V964" s="59"/>
      <c r="W964" s="59"/>
      <c r="X964" s="59"/>
      <c r="Y964" s="59"/>
      <c r="Z964" s="59"/>
      <c r="AA964" s="59"/>
    </row>
    <row r="965" spans="1:27" ht="16">
      <c r="A965" s="59"/>
      <c r="B965" s="59"/>
      <c r="C965" s="59"/>
      <c r="D965" s="59"/>
      <c r="E965" s="59"/>
      <c r="F965" s="59"/>
      <c r="G965" s="59"/>
      <c r="H965" s="79"/>
      <c r="I965" s="59"/>
      <c r="J965" s="59"/>
      <c r="K965" s="59"/>
      <c r="L965" s="59"/>
      <c r="M965" s="59"/>
      <c r="N965" s="59"/>
      <c r="O965" s="59"/>
      <c r="P965" s="59"/>
      <c r="Q965" s="59"/>
      <c r="R965" s="59"/>
      <c r="S965" s="59"/>
      <c r="T965" s="59"/>
      <c r="U965" s="59"/>
      <c r="V965" s="59"/>
      <c r="W965" s="59"/>
      <c r="X965" s="59"/>
      <c r="Y965" s="59"/>
      <c r="Z965" s="59"/>
      <c r="AA965" s="59"/>
    </row>
    <row r="966" spans="1:27" ht="16">
      <c r="A966" s="59"/>
      <c r="B966" s="59"/>
      <c r="C966" s="59"/>
      <c r="D966" s="59"/>
      <c r="E966" s="59"/>
      <c r="F966" s="59"/>
      <c r="G966" s="59"/>
      <c r="H966" s="79"/>
      <c r="I966" s="59"/>
      <c r="J966" s="59"/>
      <c r="K966" s="59"/>
      <c r="L966" s="59"/>
      <c r="M966" s="59"/>
      <c r="N966" s="59"/>
      <c r="O966" s="59"/>
      <c r="P966" s="59"/>
      <c r="Q966" s="59"/>
      <c r="R966" s="59"/>
      <c r="S966" s="59"/>
      <c r="T966" s="59"/>
      <c r="U966" s="59"/>
      <c r="V966" s="59"/>
      <c r="W966" s="59"/>
      <c r="X966" s="59"/>
      <c r="Y966" s="59"/>
      <c r="Z966" s="59"/>
      <c r="AA966" s="59"/>
    </row>
    <row r="967" spans="1:27" ht="16">
      <c r="A967" s="59"/>
      <c r="B967" s="59"/>
      <c r="C967" s="59"/>
      <c r="D967" s="59"/>
      <c r="E967" s="59"/>
      <c r="F967" s="59"/>
      <c r="G967" s="59"/>
      <c r="H967" s="79"/>
      <c r="I967" s="59"/>
      <c r="J967" s="59"/>
      <c r="K967" s="59"/>
      <c r="L967" s="59"/>
      <c r="M967" s="59"/>
      <c r="N967" s="59"/>
      <c r="O967" s="59"/>
      <c r="P967" s="59"/>
      <c r="Q967" s="59"/>
      <c r="R967" s="59"/>
      <c r="S967" s="59"/>
      <c r="T967" s="59"/>
      <c r="U967" s="59"/>
      <c r="V967" s="59"/>
      <c r="W967" s="59"/>
      <c r="X967" s="59"/>
      <c r="Y967" s="59"/>
      <c r="Z967" s="59"/>
      <c r="AA967" s="59"/>
    </row>
    <row r="968" spans="1:27" ht="16">
      <c r="A968" s="59"/>
      <c r="B968" s="59"/>
      <c r="C968" s="59"/>
      <c r="D968" s="59"/>
      <c r="E968" s="59"/>
      <c r="F968" s="59"/>
      <c r="G968" s="59"/>
      <c r="H968" s="79"/>
      <c r="I968" s="59"/>
      <c r="J968" s="59"/>
      <c r="K968" s="59"/>
      <c r="L968" s="59"/>
      <c r="M968" s="59"/>
      <c r="N968" s="59"/>
      <c r="O968" s="59"/>
      <c r="P968" s="59"/>
      <c r="Q968" s="59"/>
      <c r="R968" s="59"/>
      <c r="S968" s="59"/>
      <c r="T968" s="59"/>
      <c r="U968" s="59"/>
      <c r="V968" s="59"/>
      <c r="W968" s="59"/>
      <c r="X968" s="59"/>
      <c r="Y968" s="59"/>
      <c r="Z968" s="59"/>
      <c r="AA968" s="59"/>
    </row>
    <row r="969" spans="1:27" ht="16">
      <c r="A969" s="59"/>
      <c r="B969" s="59"/>
      <c r="C969" s="59"/>
      <c r="D969" s="59"/>
      <c r="E969" s="59"/>
      <c r="F969" s="59"/>
      <c r="G969" s="59"/>
      <c r="H969" s="79"/>
      <c r="I969" s="59"/>
      <c r="J969" s="59"/>
      <c r="K969" s="59"/>
      <c r="L969" s="59"/>
      <c r="M969" s="59"/>
      <c r="N969" s="59"/>
      <c r="O969" s="59"/>
      <c r="P969" s="59"/>
      <c r="Q969" s="59"/>
      <c r="R969" s="59"/>
      <c r="S969" s="59"/>
      <c r="T969" s="59"/>
      <c r="U969" s="59"/>
      <c r="V969" s="59"/>
      <c r="W969" s="59"/>
      <c r="X969" s="59"/>
      <c r="Y969" s="59"/>
      <c r="Z969" s="59"/>
      <c r="AA969" s="59"/>
    </row>
    <row r="970" spans="1:27" ht="16">
      <c r="A970" s="59"/>
      <c r="B970" s="59"/>
      <c r="C970" s="59"/>
      <c r="D970" s="59"/>
      <c r="E970" s="59"/>
      <c r="F970" s="59"/>
      <c r="G970" s="59"/>
      <c r="H970" s="79"/>
      <c r="I970" s="59"/>
      <c r="J970" s="59"/>
      <c r="K970" s="59"/>
      <c r="L970" s="59"/>
      <c r="M970" s="59"/>
      <c r="N970" s="59"/>
      <c r="O970" s="59"/>
      <c r="P970" s="59"/>
      <c r="Q970" s="59"/>
      <c r="R970" s="59"/>
      <c r="S970" s="59"/>
      <c r="T970" s="59"/>
      <c r="U970" s="59"/>
      <c r="V970" s="59"/>
      <c r="W970" s="59"/>
      <c r="X970" s="59"/>
      <c r="Y970" s="59"/>
      <c r="Z970" s="59"/>
      <c r="AA970" s="59"/>
    </row>
    <row r="971" spans="1:27" ht="16">
      <c r="A971" s="59"/>
      <c r="B971" s="59"/>
      <c r="C971" s="59"/>
      <c r="D971" s="59"/>
      <c r="E971" s="59"/>
      <c r="F971" s="59"/>
      <c r="G971" s="59"/>
      <c r="H971" s="79"/>
      <c r="I971" s="59"/>
      <c r="J971" s="59"/>
      <c r="K971" s="59"/>
      <c r="L971" s="59"/>
      <c r="M971" s="59"/>
      <c r="N971" s="59"/>
      <c r="O971" s="59"/>
      <c r="P971" s="59"/>
      <c r="Q971" s="59"/>
      <c r="R971" s="59"/>
      <c r="S971" s="59"/>
      <c r="T971" s="59"/>
      <c r="U971" s="59"/>
      <c r="V971" s="59"/>
      <c r="W971" s="59"/>
      <c r="X971" s="59"/>
      <c r="Y971" s="59"/>
      <c r="Z971" s="59"/>
      <c r="AA971" s="59"/>
    </row>
    <row r="972" spans="1:27" ht="16">
      <c r="A972" s="59"/>
      <c r="B972" s="59"/>
      <c r="C972" s="59"/>
      <c r="D972" s="59"/>
      <c r="E972" s="59"/>
      <c r="F972" s="59"/>
      <c r="G972" s="59"/>
      <c r="H972" s="79"/>
      <c r="I972" s="59"/>
      <c r="J972" s="59"/>
      <c r="K972" s="59"/>
      <c r="L972" s="59"/>
      <c r="M972" s="59"/>
      <c r="N972" s="59"/>
      <c r="O972" s="59"/>
      <c r="P972" s="59"/>
      <c r="Q972" s="59"/>
      <c r="R972" s="59"/>
      <c r="S972" s="59"/>
      <c r="T972" s="59"/>
      <c r="U972" s="59"/>
      <c r="V972" s="59"/>
      <c r="W972" s="59"/>
      <c r="X972" s="59"/>
      <c r="Y972" s="59"/>
      <c r="Z972" s="59"/>
      <c r="AA972" s="59"/>
    </row>
    <row r="973" spans="1:27" ht="16">
      <c r="A973" s="59"/>
      <c r="B973" s="59"/>
      <c r="C973" s="59"/>
      <c r="D973" s="59"/>
      <c r="E973" s="59"/>
      <c r="F973" s="59"/>
      <c r="G973" s="59"/>
      <c r="H973" s="79"/>
      <c r="I973" s="59"/>
      <c r="J973" s="59"/>
      <c r="K973" s="59"/>
      <c r="L973" s="59"/>
      <c r="M973" s="59"/>
      <c r="N973" s="59"/>
      <c r="O973" s="59"/>
      <c r="P973" s="59"/>
      <c r="Q973" s="59"/>
      <c r="R973" s="59"/>
      <c r="S973" s="59"/>
      <c r="T973" s="59"/>
      <c r="U973" s="59"/>
      <c r="V973" s="59"/>
      <c r="W973" s="59"/>
      <c r="X973" s="59"/>
      <c r="Y973" s="59"/>
      <c r="Z973" s="59"/>
      <c r="AA973" s="59"/>
    </row>
    <row r="974" spans="1:27" ht="16">
      <c r="A974" s="59"/>
      <c r="B974" s="59"/>
      <c r="C974" s="59"/>
      <c r="D974" s="59"/>
      <c r="E974" s="59"/>
      <c r="F974" s="59"/>
      <c r="G974" s="59"/>
      <c r="H974" s="79"/>
      <c r="I974" s="59"/>
      <c r="J974" s="59"/>
      <c r="K974" s="59"/>
      <c r="L974" s="59"/>
      <c r="M974" s="59"/>
      <c r="N974" s="59"/>
      <c r="O974" s="59"/>
      <c r="P974" s="59"/>
      <c r="Q974" s="59"/>
      <c r="R974" s="59"/>
      <c r="S974" s="59"/>
      <c r="T974" s="59"/>
      <c r="U974" s="59"/>
      <c r="V974" s="59"/>
      <c r="W974" s="59"/>
      <c r="X974" s="59"/>
      <c r="Y974" s="59"/>
      <c r="Z974" s="59"/>
      <c r="AA974" s="59"/>
    </row>
    <row r="975" spans="1:27" ht="16">
      <c r="A975" s="59"/>
      <c r="B975" s="59"/>
      <c r="C975" s="59"/>
      <c r="D975" s="59"/>
      <c r="E975" s="59"/>
      <c r="F975" s="59"/>
      <c r="G975" s="59"/>
      <c r="H975" s="79"/>
      <c r="I975" s="59"/>
      <c r="J975" s="59"/>
      <c r="K975" s="59"/>
      <c r="L975" s="59"/>
      <c r="M975" s="59"/>
      <c r="N975" s="59"/>
      <c r="O975" s="59"/>
      <c r="P975" s="59"/>
      <c r="Q975" s="59"/>
      <c r="R975" s="59"/>
      <c r="S975" s="59"/>
      <c r="T975" s="59"/>
      <c r="U975" s="59"/>
      <c r="V975" s="59"/>
      <c r="W975" s="59"/>
      <c r="X975" s="59"/>
      <c r="Y975" s="59"/>
      <c r="Z975" s="59"/>
      <c r="AA975" s="59"/>
    </row>
    <row r="976" spans="1:27" ht="16">
      <c r="A976" s="59"/>
      <c r="B976" s="59"/>
      <c r="C976" s="59"/>
      <c r="D976" s="59"/>
      <c r="E976" s="59"/>
      <c r="F976" s="59"/>
      <c r="G976" s="59"/>
      <c r="H976" s="79"/>
      <c r="I976" s="59"/>
      <c r="J976" s="59"/>
      <c r="K976" s="59"/>
      <c r="L976" s="59"/>
      <c r="M976" s="59"/>
      <c r="N976" s="59"/>
      <c r="O976" s="59"/>
      <c r="P976" s="59"/>
      <c r="Q976" s="59"/>
      <c r="R976" s="59"/>
      <c r="S976" s="59"/>
      <c r="T976" s="59"/>
      <c r="U976" s="59"/>
      <c r="V976" s="59"/>
      <c r="W976" s="59"/>
      <c r="X976" s="59"/>
      <c r="Y976" s="59"/>
      <c r="Z976" s="59"/>
      <c r="AA976" s="59"/>
    </row>
    <row r="977" spans="1:27" ht="16">
      <c r="A977" s="59"/>
      <c r="B977" s="59"/>
      <c r="C977" s="59"/>
      <c r="D977" s="59"/>
      <c r="E977" s="59"/>
      <c r="F977" s="59"/>
      <c r="G977" s="59"/>
      <c r="H977" s="79"/>
      <c r="I977" s="59"/>
      <c r="J977" s="59"/>
      <c r="K977" s="59"/>
      <c r="L977" s="59"/>
      <c r="M977" s="59"/>
      <c r="N977" s="59"/>
      <c r="O977" s="59"/>
      <c r="P977" s="59"/>
      <c r="Q977" s="59"/>
      <c r="R977" s="59"/>
      <c r="S977" s="59"/>
      <c r="T977" s="59"/>
      <c r="U977" s="59"/>
      <c r="V977" s="59"/>
      <c r="W977" s="59"/>
      <c r="X977" s="59"/>
      <c r="Y977" s="59"/>
      <c r="Z977" s="59"/>
      <c r="AA977" s="59"/>
    </row>
    <row r="978" spans="1:27" ht="16">
      <c r="A978" s="59"/>
      <c r="B978" s="59"/>
      <c r="C978" s="59"/>
      <c r="D978" s="59"/>
      <c r="E978" s="59"/>
      <c r="F978" s="59"/>
      <c r="G978" s="59"/>
      <c r="H978" s="79"/>
      <c r="I978" s="59"/>
      <c r="J978" s="59"/>
      <c r="K978" s="59"/>
      <c r="L978" s="59"/>
      <c r="M978" s="59"/>
      <c r="N978" s="59"/>
      <c r="O978" s="59"/>
      <c r="P978" s="59"/>
      <c r="Q978" s="59"/>
      <c r="R978" s="59"/>
      <c r="S978" s="59"/>
      <c r="T978" s="59"/>
      <c r="U978" s="59"/>
      <c r="V978" s="59"/>
      <c r="W978" s="59"/>
      <c r="X978" s="59"/>
      <c r="Y978" s="59"/>
      <c r="Z978" s="59"/>
      <c r="AA978" s="59"/>
    </row>
    <row r="979" spans="1:27" ht="16">
      <c r="A979" s="59"/>
      <c r="B979" s="59"/>
      <c r="C979" s="59"/>
      <c r="D979" s="59"/>
      <c r="E979" s="59"/>
      <c r="F979" s="59"/>
      <c r="G979" s="59"/>
      <c r="H979" s="79"/>
      <c r="I979" s="59"/>
      <c r="J979" s="59"/>
      <c r="K979" s="59"/>
      <c r="L979" s="59"/>
      <c r="M979" s="59"/>
      <c r="N979" s="59"/>
      <c r="O979" s="59"/>
      <c r="P979" s="59"/>
      <c r="Q979" s="59"/>
      <c r="R979" s="59"/>
      <c r="S979" s="59"/>
      <c r="T979" s="59"/>
      <c r="U979" s="59"/>
      <c r="V979" s="59"/>
      <c r="W979" s="59"/>
      <c r="X979" s="59"/>
      <c r="Y979" s="59"/>
      <c r="Z979" s="59"/>
      <c r="AA979" s="59"/>
    </row>
    <row r="980" spans="1:27" ht="16">
      <c r="A980" s="59"/>
      <c r="B980" s="59"/>
      <c r="C980" s="59"/>
      <c r="D980" s="59"/>
      <c r="E980" s="59"/>
      <c r="F980" s="59"/>
      <c r="G980" s="59"/>
      <c r="H980" s="79"/>
      <c r="I980" s="59"/>
      <c r="J980" s="59"/>
      <c r="K980" s="59"/>
      <c r="L980" s="59"/>
      <c r="M980" s="59"/>
      <c r="N980" s="59"/>
      <c r="O980" s="59"/>
      <c r="P980" s="59"/>
      <c r="Q980" s="59"/>
      <c r="R980" s="59"/>
      <c r="S980" s="59"/>
      <c r="T980" s="59"/>
      <c r="U980" s="59"/>
      <c r="V980" s="59"/>
      <c r="W980" s="59"/>
      <c r="X980" s="59"/>
      <c r="Y980" s="59"/>
      <c r="Z980" s="59"/>
      <c r="AA980" s="59"/>
    </row>
    <row r="981" spans="1:27" ht="16">
      <c r="A981" s="59"/>
      <c r="B981" s="59"/>
      <c r="C981" s="59"/>
      <c r="D981" s="59"/>
      <c r="E981" s="59"/>
      <c r="F981" s="59"/>
      <c r="G981" s="59"/>
      <c r="H981" s="79"/>
      <c r="I981" s="59"/>
      <c r="J981" s="59"/>
      <c r="K981" s="59"/>
      <c r="L981" s="59"/>
      <c r="M981" s="59"/>
      <c r="N981" s="59"/>
      <c r="O981" s="59"/>
      <c r="P981" s="59"/>
      <c r="Q981" s="59"/>
      <c r="R981" s="59"/>
      <c r="S981" s="59"/>
      <c r="T981" s="59"/>
      <c r="U981" s="59"/>
      <c r="V981" s="59"/>
      <c r="W981" s="59"/>
      <c r="X981" s="59"/>
      <c r="Y981" s="59"/>
      <c r="Z981" s="59"/>
      <c r="AA981" s="59"/>
    </row>
    <row r="982" spans="1:27" ht="16">
      <c r="A982" s="59"/>
      <c r="B982" s="59"/>
      <c r="C982" s="59"/>
      <c r="D982" s="59"/>
      <c r="E982" s="59"/>
      <c r="F982" s="59"/>
      <c r="G982" s="59"/>
      <c r="H982" s="79"/>
      <c r="I982" s="59"/>
      <c r="J982" s="59"/>
      <c r="K982" s="59"/>
      <c r="L982" s="59"/>
      <c r="M982" s="59"/>
      <c r="N982" s="59"/>
      <c r="O982" s="59"/>
      <c r="P982" s="59"/>
      <c r="Q982" s="59"/>
      <c r="R982" s="59"/>
      <c r="S982" s="59"/>
      <c r="T982" s="59"/>
      <c r="U982" s="59"/>
      <c r="V982" s="59"/>
      <c r="W982" s="59"/>
      <c r="X982" s="59"/>
      <c r="Y982" s="59"/>
      <c r="Z982" s="59"/>
      <c r="AA982" s="59"/>
    </row>
    <row r="983" spans="1:27" ht="16">
      <c r="A983" s="59"/>
      <c r="B983" s="59"/>
      <c r="C983" s="59"/>
      <c r="D983" s="59"/>
      <c r="E983" s="59"/>
      <c r="F983" s="59"/>
      <c r="G983" s="59"/>
      <c r="H983" s="79"/>
      <c r="I983" s="59"/>
      <c r="J983" s="59"/>
      <c r="K983" s="59"/>
      <c r="L983" s="59"/>
      <c r="M983" s="59"/>
      <c r="N983" s="59"/>
      <c r="O983" s="59"/>
      <c r="P983" s="59"/>
      <c r="Q983" s="59"/>
      <c r="R983" s="59"/>
      <c r="S983" s="59"/>
      <c r="T983" s="59"/>
      <c r="U983" s="59"/>
      <c r="V983" s="59"/>
      <c r="W983" s="59"/>
      <c r="X983" s="59"/>
      <c r="Y983" s="59"/>
      <c r="Z983" s="59"/>
      <c r="AA983" s="59"/>
    </row>
    <row r="984" spans="1:27" ht="16">
      <c r="A984" s="59"/>
      <c r="B984" s="59"/>
      <c r="C984" s="59"/>
      <c r="D984" s="59"/>
      <c r="E984" s="59"/>
      <c r="F984" s="59"/>
      <c r="G984" s="59"/>
      <c r="H984" s="79"/>
      <c r="I984" s="59"/>
      <c r="J984" s="59"/>
      <c r="K984" s="59"/>
      <c r="L984" s="59"/>
      <c r="M984" s="59"/>
      <c r="N984" s="59"/>
      <c r="O984" s="59"/>
      <c r="P984" s="59"/>
      <c r="Q984" s="59"/>
      <c r="R984" s="59"/>
      <c r="S984" s="59"/>
      <c r="T984" s="59"/>
      <c r="U984" s="59"/>
      <c r="V984" s="59"/>
      <c r="W984" s="59"/>
      <c r="X984" s="59"/>
      <c r="Y984" s="59"/>
      <c r="Z984" s="59"/>
      <c r="AA984" s="59"/>
    </row>
    <row r="985" spans="1:27" ht="16">
      <c r="A985" s="59"/>
      <c r="B985" s="59"/>
      <c r="C985" s="59"/>
      <c r="D985" s="59"/>
      <c r="E985" s="59"/>
      <c r="F985" s="59"/>
      <c r="G985" s="59"/>
      <c r="H985" s="79"/>
      <c r="I985" s="59"/>
      <c r="J985" s="59"/>
      <c r="K985" s="59"/>
      <c r="L985" s="59"/>
      <c r="M985" s="59"/>
      <c r="N985" s="59"/>
      <c r="O985" s="59"/>
      <c r="P985" s="59"/>
      <c r="Q985" s="59"/>
      <c r="R985" s="59"/>
      <c r="S985" s="59"/>
      <c r="T985" s="59"/>
      <c r="U985" s="59"/>
      <c r="V985" s="59"/>
      <c r="W985" s="59"/>
      <c r="X985" s="59"/>
      <c r="Y985" s="59"/>
      <c r="Z985" s="59"/>
      <c r="AA985" s="59"/>
    </row>
    <row r="986" spans="1:27" ht="16">
      <c r="A986" s="59"/>
      <c r="B986" s="59"/>
      <c r="C986" s="59"/>
      <c r="D986" s="59"/>
      <c r="E986" s="59"/>
      <c r="F986" s="59"/>
      <c r="G986" s="59"/>
      <c r="H986" s="79"/>
      <c r="I986" s="59"/>
      <c r="J986" s="59"/>
      <c r="K986" s="59"/>
      <c r="L986" s="59"/>
      <c r="M986" s="59"/>
      <c r="N986" s="59"/>
      <c r="O986" s="59"/>
      <c r="P986" s="59"/>
      <c r="Q986" s="59"/>
      <c r="R986" s="59"/>
      <c r="S986" s="59"/>
      <c r="T986" s="59"/>
      <c r="U986" s="59"/>
      <c r="V986" s="59"/>
      <c r="W986" s="59"/>
      <c r="X986" s="59"/>
      <c r="Y986" s="59"/>
      <c r="Z986" s="59"/>
      <c r="AA986" s="59"/>
    </row>
    <row r="987" spans="1:27" ht="16">
      <c r="A987" s="59"/>
      <c r="B987" s="59"/>
      <c r="C987" s="59"/>
      <c r="D987" s="59"/>
      <c r="E987" s="59"/>
      <c r="F987" s="59"/>
      <c r="G987" s="59"/>
      <c r="H987" s="79"/>
      <c r="I987" s="59"/>
      <c r="J987" s="59"/>
      <c r="K987" s="59"/>
      <c r="L987" s="59"/>
      <c r="M987" s="59"/>
      <c r="N987" s="59"/>
      <c r="O987" s="59"/>
      <c r="P987" s="59"/>
      <c r="Q987" s="59"/>
      <c r="R987" s="59"/>
      <c r="S987" s="59"/>
      <c r="T987" s="59"/>
      <c r="U987" s="59"/>
      <c r="V987" s="59"/>
      <c r="W987" s="59"/>
      <c r="X987" s="59"/>
      <c r="Y987" s="59"/>
      <c r="Z987" s="59"/>
      <c r="AA987" s="59"/>
    </row>
    <row r="988" spans="1:27" ht="16">
      <c r="A988" s="59"/>
      <c r="B988" s="59"/>
      <c r="C988" s="59"/>
      <c r="D988" s="59"/>
      <c r="E988" s="59"/>
      <c r="F988" s="59"/>
      <c r="G988" s="59"/>
      <c r="H988" s="79"/>
      <c r="I988" s="59"/>
      <c r="J988" s="59"/>
      <c r="K988" s="59"/>
      <c r="L988" s="59"/>
      <c r="M988" s="59"/>
      <c r="N988" s="59"/>
      <c r="O988" s="59"/>
      <c r="P988" s="59"/>
      <c r="Q988" s="59"/>
      <c r="R988" s="59"/>
      <c r="S988" s="59"/>
      <c r="T988" s="59"/>
      <c r="U988" s="59"/>
      <c r="V988" s="59"/>
      <c r="W988" s="59"/>
      <c r="X988" s="59"/>
      <c r="Y988" s="59"/>
      <c r="Z988" s="59"/>
      <c r="AA988" s="59"/>
    </row>
    <row r="989" spans="1:27" ht="16">
      <c r="A989" s="59"/>
      <c r="B989" s="59"/>
      <c r="C989" s="59"/>
      <c r="D989" s="59"/>
      <c r="E989" s="59"/>
      <c r="F989" s="59"/>
      <c r="G989" s="59"/>
      <c r="H989" s="79"/>
      <c r="I989" s="59"/>
      <c r="J989" s="59"/>
      <c r="K989" s="59"/>
      <c r="L989" s="59"/>
      <c r="M989" s="59"/>
      <c r="N989" s="59"/>
      <c r="O989" s="59"/>
      <c r="P989" s="59"/>
      <c r="Q989" s="59"/>
      <c r="R989" s="59"/>
      <c r="S989" s="59"/>
      <c r="T989" s="59"/>
      <c r="U989" s="59"/>
      <c r="V989" s="59"/>
      <c r="W989" s="59"/>
      <c r="X989" s="59"/>
      <c r="Y989" s="59"/>
      <c r="Z989" s="59"/>
      <c r="AA989" s="59"/>
    </row>
    <row r="990" spans="1:27" ht="16">
      <c r="A990" s="59"/>
      <c r="B990" s="59"/>
      <c r="C990" s="59"/>
      <c r="D990" s="59"/>
      <c r="E990" s="59"/>
      <c r="F990" s="59"/>
      <c r="G990" s="59"/>
      <c r="H990" s="79"/>
      <c r="I990" s="59"/>
      <c r="J990" s="59"/>
      <c r="K990" s="59"/>
      <c r="L990" s="59"/>
      <c r="M990" s="59"/>
      <c r="N990" s="59"/>
      <c r="O990" s="59"/>
      <c r="P990" s="59"/>
      <c r="Q990" s="59"/>
      <c r="R990" s="59"/>
      <c r="S990" s="59"/>
      <c r="T990" s="59"/>
      <c r="U990" s="59"/>
      <c r="V990" s="59"/>
      <c r="W990" s="59"/>
      <c r="X990" s="59"/>
      <c r="Y990" s="59"/>
      <c r="Z990" s="59"/>
      <c r="AA990" s="59"/>
    </row>
    <row r="991" spans="1:27" ht="16">
      <c r="A991" s="59"/>
      <c r="B991" s="59"/>
      <c r="C991" s="59"/>
      <c r="D991" s="59"/>
      <c r="E991" s="59"/>
      <c r="F991" s="59"/>
      <c r="G991" s="59"/>
      <c r="H991" s="79"/>
      <c r="I991" s="59"/>
      <c r="J991" s="59"/>
      <c r="K991" s="59"/>
      <c r="L991" s="59"/>
      <c r="M991" s="59"/>
      <c r="N991" s="59"/>
      <c r="O991" s="59"/>
      <c r="P991" s="59"/>
      <c r="Q991" s="59"/>
      <c r="R991" s="59"/>
      <c r="S991" s="59"/>
      <c r="T991" s="59"/>
      <c r="U991" s="59"/>
      <c r="V991" s="59"/>
      <c r="W991" s="59"/>
      <c r="X991" s="59"/>
      <c r="Y991" s="59"/>
      <c r="Z991" s="59"/>
      <c r="AA991" s="59"/>
    </row>
    <row r="992" spans="1:27" ht="16">
      <c r="A992" s="59"/>
      <c r="B992" s="59"/>
      <c r="C992" s="59"/>
      <c r="D992" s="59"/>
      <c r="E992" s="59"/>
      <c r="F992" s="59"/>
      <c r="G992" s="59"/>
      <c r="H992" s="79"/>
      <c r="I992" s="59"/>
      <c r="J992" s="59"/>
      <c r="K992" s="59"/>
      <c r="L992" s="59"/>
      <c r="M992" s="59"/>
      <c r="N992" s="59"/>
      <c r="O992" s="59"/>
      <c r="P992" s="59"/>
      <c r="Q992" s="59"/>
      <c r="R992" s="59"/>
      <c r="S992" s="59"/>
      <c r="T992" s="59"/>
      <c r="U992" s="59"/>
      <c r="V992" s="59"/>
      <c r="W992" s="59"/>
      <c r="X992" s="59"/>
      <c r="Y992" s="59"/>
      <c r="Z992" s="59"/>
      <c r="AA992" s="59"/>
    </row>
    <row r="993" spans="1:27" ht="16">
      <c r="A993" s="59"/>
      <c r="B993" s="59"/>
      <c r="C993" s="59"/>
      <c r="D993" s="59"/>
      <c r="E993" s="59"/>
      <c r="F993" s="59"/>
      <c r="G993" s="59"/>
      <c r="H993" s="79"/>
      <c r="I993" s="59"/>
      <c r="J993" s="59"/>
      <c r="K993" s="59"/>
      <c r="L993" s="59"/>
      <c r="M993" s="59"/>
      <c r="N993" s="59"/>
      <c r="O993" s="59"/>
      <c r="P993" s="59"/>
      <c r="Q993" s="59"/>
      <c r="R993" s="59"/>
      <c r="S993" s="59"/>
      <c r="T993" s="59"/>
      <c r="U993" s="59"/>
      <c r="V993" s="59"/>
      <c r="W993" s="59"/>
      <c r="X993" s="59"/>
      <c r="Y993" s="59"/>
      <c r="Z993" s="59"/>
      <c r="AA993" s="59"/>
    </row>
    <row r="994" spans="1:27" ht="16">
      <c r="A994" s="59"/>
      <c r="B994" s="59"/>
      <c r="C994" s="59"/>
      <c r="D994" s="59"/>
      <c r="E994" s="59"/>
      <c r="F994" s="59"/>
      <c r="G994" s="59"/>
      <c r="H994" s="79"/>
      <c r="I994" s="59"/>
      <c r="J994" s="59"/>
      <c r="K994" s="59"/>
      <c r="L994" s="59"/>
      <c r="M994" s="59"/>
      <c r="N994" s="59"/>
      <c r="O994" s="59"/>
      <c r="P994" s="59"/>
      <c r="Q994" s="59"/>
      <c r="R994" s="59"/>
      <c r="S994" s="59"/>
      <c r="T994" s="59"/>
      <c r="U994" s="59"/>
      <c r="V994" s="59"/>
      <c r="W994" s="59"/>
      <c r="X994" s="59"/>
      <c r="Y994" s="59"/>
      <c r="Z994" s="59"/>
      <c r="AA994" s="59"/>
    </row>
    <row r="995" spans="1:27" ht="16">
      <c r="A995" s="59"/>
      <c r="B995" s="59"/>
      <c r="C995" s="59"/>
      <c r="D995" s="59"/>
      <c r="E995" s="59"/>
      <c r="F995" s="59"/>
      <c r="G995" s="59"/>
      <c r="H995" s="79"/>
      <c r="I995" s="59"/>
      <c r="J995" s="59"/>
      <c r="K995" s="59"/>
      <c r="L995" s="59"/>
      <c r="M995" s="59"/>
      <c r="N995" s="59"/>
      <c r="O995" s="59"/>
      <c r="P995" s="59"/>
      <c r="Q995" s="59"/>
      <c r="R995" s="59"/>
      <c r="S995" s="59"/>
      <c r="T995" s="59"/>
      <c r="U995" s="59"/>
      <c r="V995" s="59"/>
      <c r="W995" s="59"/>
      <c r="X995" s="59"/>
      <c r="Y995" s="59"/>
      <c r="Z995" s="59"/>
      <c r="AA995" s="59"/>
    </row>
    <row r="996" spans="1:27" ht="16">
      <c r="A996" s="59"/>
      <c r="B996" s="59"/>
      <c r="C996" s="59"/>
      <c r="D996" s="59"/>
      <c r="E996" s="59"/>
      <c r="F996" s="59"/>
      <c r="G996" s="59"/>
      <c r="H996" s="79"/>
      <c r="I996" s="59"/>
      <c r="J996" s="59"/>
      <c r="K996" s="59"/>
      <c r="L996" s="59"/>
      <c r="M996" s="59"/>
      <c r="N996" s="59"/>
      <c r="O996" s="59"/>
      <c r="P996" s="59"/>
      <c r="Q996" s="59"/>
      <c r="R996" s="59"/>
      <c r="S996" s="59"/>
      <c r="T996" s="59"/>
      <c r="U996" s="59"/>
      <c r="V996" s="59"/>
      <c r="W996" s="59"/>
      <c r="X996" s="59"/>
      <c r="Y996" s="59"/>
      <c r="Z996" s="59"/>
      <c r="AA996" s="59"/>
    </row>
    <row r="997" spans="1:27" ht="16">
      <c r="A997" s="59"/>
      <c r="B997" s="59"/>
      <c r="C997" s="59"/>
      <c r="D997" s="59"/>
      <c r="E997" s="59"/>
      <c r="F997" s="59"/>
      <c r="G997" s="59"/>
      <c r="H997" s="79"/>
      <c r="I997" s="59"/>
      <c r="J997" s="59"/>
      <c r="K997" s="59"/>
      <c r="L997" s="59"/>
      <c r="M997" s="59"/>
      <c r="N997" s="59"/>
      <c r="O997" s="59"/>
      <c r="P997" s="59"/>
      <c r="Q997" s="59"/>
      <c r="R997" s="59"/>
      <c r="S997" s="59"/>
      <c r="T997" s="59"/>
      <c r="U997" s="59"/>
      <c r="V997" s="59"/>
      <c r="W997" s="59"/>
      <c r="X997" s="59"/>
      <c r="Y997" s="59"/>
      <c r="Z997" s="59"/>
      <c r="AA997" s="59"/>
    </row>
    <row r="998" spans="1:27" ht="16">
      <c r="A998" s="59"/>
      <c r="B998" s="59"/>
      <c r="C998" s="59"/>
      <c r="D998" s="59"/>
      <c r="E998" s="59"/>
      <c r="F998" s="59"/>
      <c r="G998" s="59"/>
      <c r="H998" s="79"/>
      <c r="I998" s="59"/>
      <c r="J998" s="59"/>
      <c r="K998" s="59"/>
      <c r="L998" s="59"/>
      <c r="M998" s="59"/>
      <c r="N998" s="59"/>
      <c r="O998" s="59"/>
      <c r="P998" s="59"/>
      <c r="Q998" s="59"/>
      <c r="R998" s="59"/>
      <c r="S998" s="59"/>
      <c r="T998" s="59"/>
      <c r="U998" s="59"/>
      <c r="V998" s="59"/>
      <c r="W998" s="59"/>
      <c r="X998" s="59"/>
      <c r="Y998" s="59"/>
      <c r="Z998" s="59"/>
      <c r="AA998" s="59"/>
    </row>
    <row r="999" spans="1:27" ht="16">
      <c r="A999" s="59"/>
      <c r="B999" s="59"/>
      <c r="C999" s="59"/>
      <c r="D999" s="59"/>
      <c r="E999" s="59"/>
      <c r="F999" s="59"/>
      <c r="G999" s="59"/>
      <c r="H999" s="79"/>
      <c r="I999" s="59"/>
      <c r="J999" s="59"/>
      <c r="K999" s="59"/>
      <c r="L999" s="59"/>
      <c r="M999" s="59"/>
      <c r="N999" s="59"/>
      <c r="O999" s="59"/>
      <c r="P999" s="59"/>
      <c r="Q999" s="59"/>
      <c r="R999" s="59"/>
      <c r="S999" s="59"/>
      <c r="T999" s="59"/>
      <c r="U999" s="59"/>
      <c r="V999" s="59"/>
      <c r="W999" s="59"/>
      <c r="X999" s="59"/>
      <c r="Y999" s="59"/>
      <c r="Z999" s="59"/>
      <c r="AA999" s="59"/>
    </row>
    <row r="1000" spans="1:27" ht="16">
      <c r="A1000" s="59"/>
      <c r="B1000" s="59"/>
      <c r="C1000" s="59"/>
      <c r="D1000" s="59"/>
      <c r="E1000" s="59"/>
      <c r="F1000" s="59"/>
      <c r="G1000" s="59"/>
      <c r="H1000" s="79"/>
      <c r="I1000" s="59"/>
      <c r="J1000" s="59"/>
      <c r="K1000" s="59"/>
      <c r="L1000" s="59"/>
      <c r="M1000" s="59"/>
      <c r="N1000" s="59"/>
      <c r="O1000" s="59"/>
      <c r="P1000" s="59"/>
      <c r="Q1000" s="59"/>
      <c r="R1000" s="59"/>
      <c r="S1000" s="59"/>
      <c r="T1000" s="59"/>
      <c r="U1000" s="59"/>
      <c r="V1000" s="59"/>
      <c r="W1000" s="59"/>
      <c r="X1000" s="59"/>
      <c r="Y1000" s="59"/>
      <c r="Z1000" s="59"/>
      <c r="AA1000" s="59"/>
    </row>
    <row r="1001" spans="1:27" ht="15.75" customHeight="1">
      <c r="A1001" s="59"/>
      <c r="B1001" s="59"/>
      <c r="C1001" s="59"/>
      <c r="D1001" s="59"/>
      <c r="E1001" s="59"/>
      <c r="F1001" s="59"/>
      <c r="G1001" s="59"/>
      <c r="H1001" s="79"/>
      <c r="I1001" s="59"/>
      <c r="J1001" s="59"/>
      <c r="K1001" s="59"/>
      <c r="L1001" s="59"/>
      <c r="M1001" s="59"/>
      <c r="N1001" s="59"/>
      <c r="O1001" s="59"/>
      <c r="P1001" s="59"/>
    </row>
  </sheetData>
  <hyperlinks>
    <hyperlink ref="A1" location="Contents!A1" display="Contents" xr:uid="{D0E65817-0DE0-044B-AE5C-CAD957275BBA}"/>
    <hyperlink ref="A62" r:id="rId1" display="Джерело: Корпорація УкрЕлектроТранс, http://korpmet.org.ua/?page_id=776 " xr:uid="{00000000-0004-0000-0800-000000000000}"/>
  </hyperlinks>
  <pageMargins left="0.7" right="0.7" top="0.75" bottom="0.75" header="0" footer="0"/>
  <pageSetup orientation="landscape"/>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P1001"/>
  <sheetViews>
    <sheetView zoomScale="110" zoomScaleNormal="110" workbookViewId="0">
      <selection activeCell="C47" sqref="C47"/>
    </sheetView>
  </sheetViews>
  <sheetFormatPr baseColWidth="10" defaultColWidth="12.6640625" defaultRowHeight="15.75" customHeight="1"/>
  <cols>
    <col min="1" max="1" width="5.83203125" customWidth="1"/>
    <col min="2" max="2" width="28.1640625" customWidth="1"/>
    <col min="3" max="3" width="37.6640625" customWidth="1"/>
    <col min="4" max="4" width="7.1640625" customWidth="1"/>
    <col min="5" max="5" width="7.83203125" customWidth="1"/>
    <col min="6" max="6" width="24.6640625" customWidth="1"/>
    <col min="7" max="12" width="10.5" customWidth="1"/>
    <col min="13" max="13" width="5.5" customWidth="1"/>
    <col min="14" max="14" width="24.33203125" customWidth="1"/>
    <col min="15" max="17" width="10.5" customWidth="1"/>
    <col min="18" max="19" width="11.33203125" customWidth="1"/>
    <col min="20" max="20" width="6.83203125" customWidth="1"/>
    <col min="21" max="21" width="7.33203125" customWidth="1"/>
    <col min="22" max="22" width="69.83203125" customWidth="1"/>
    <col min="23" max="26" width="11.33203125" customWidth="1"/>
    <col min="27" max="27" width="3.1640625" hidden="1" customWidth="1"/>
    <col min="28" max="44" width="11.33203125" customWidth="1"/>
    <col min="45" max="45" width="6.6640625" customWidth="1"/>
    <col min="46" max="46" width="5.33203125" customWidth="1"/>
    <col min="47" max="47" width="6.6640625" customWidth="1"/>
    <col min="48" max="48" width="7.1640625" customWidth="1"/>
    <col min="49" max="49" width="3.1640625" customWidth="1"/>
    <col min="50" max="68" width="8" customWidth="1"/>
  </cols>
  <sheetData>
    <row r="1" spans="1:68" ht="18">
      <c r="A1" s="322" t="s">
        <v>1004</v>
      </c>
    </row>
    <row r="2" spans="1:68" ht="32.25" customHeight="1" thickBot="1">
      <c r="A2" s="337" t="s">
        <v>1134</v>
      </c>
      <c r="B2" s="80"/>
      <c r="C2" s="80"/>
      <c r="D2" s="80"/>
      <c r="E2" s="80"/>
      <c r="F2" s="80"/>
      <c r="G2" s="80"/>
      <c r="H2" s="80"/>
      <c r="I2" s="80"/>
      <c r="J2" s="80"/>
      <c r="K2" s="80"/>
      <c r="L2" s="80"/>
      <c r="M2" s="476"/>
      <c r="N2" s="80"/>
      <c r="O2" s="80"/>
      <c r="P2" s="80"/>
      <c r="Q2" s="80"/>
      <c r="R2" s="80"/>
      <c r="S2" s="80"/>
      <c r="T2" s="476"/>
      <c r="U2" s="476"/>
      <c r="V2" s="80"/>
      <c r="W2" s="80"/>
      <c r="X2" s="80"/>
      <c r="Y2" s="80"/>
      <c r="Z2" s="80"/>
      <c r="AA2" s="80"/>
      <c r="AB2" s="80"/>
      <c r="AC2" s="80"/>
      <c r="AD2" s="80"/>
      <c r="AE2" s="80"/>
      <c r="AF2" s="80"/>
      <c r="AG2" s="80"/>
      <c r="AH2" s="80"/>
      <c r="AI2" s="80"/>
      <c r="AJ2" s="80"/>
      <c r="AK2" s="80"/>
      <c r="AL2" s="80"/>
      <c r="AM2" s="80"/>
      <c r="AN2" s="80"/>
      <c r="AO2" s="80"/>
      <c r="AP2" s="80"/>
      <c r="AQ2" s="80"/>
      <c r="AR2" s="80"/>
      <c r="AS2" s="476"/>
      <c r="AT2" s="476"/>
      <c r="AU2" s="476"/>
      <c r="AV2" s="476"/>
      <c r="AW2" s="81"/>
      <c r="AX2" s="81"/>
      <c r="AY2" s="81"/>
      <c r="AZ2" s="81"/>
      <c r="BA2" s="81"/>
      <c r="BB2" s="81"/>
      <c r="BC2" s="81"/>
      <c r="BD2" s="81"/>
      <c r="BE2" s="81"/>
      <c r="BF2" s="81"/>
      <c r="BG2" s="81"/>
      <c r="BH2" s="81"/>
      <c r="BI2" s="81"/>
      <c r="BJ2" s="81"/>
      <c r="BK2" s="81"/>
      <c r="BL2" s="81"/>
      <c r="BM2" s="81"/>
      <c r="BN2" s="81"/>
      <c r="BO2" s="81"/>
      <c r="BP2" s="81"/>
    </row>
    <row r="3" spans="1:68" ht="32.25" customHeight="1" thickBot="1">
      <c r="A3" s="475"/>
      <c r="B3" s="476"/>
      <c r="C3" s="476"/>
      <c r="D3" s="476"/>
      <c r="E3" s="476"/>
      <c r="F3" s="390" t="s">
        <v>1317</v>
      </c>
      <c r="G3" s="477"/>
      <c r="H3" s="477"/>
      <c r="I3" s="477"/>
      <c r="J3" s="477"/>
      <c r="K3" s="477"/>
      <c r="L3" s="477"/>
      <c r="M3" s="478"/>
      <c r="N3" s="477" t="s">
        <v>1318</v>
      </c>
      <c r="O3" s="477"/>
      <c r="P3" s="477"/>
      <c r="Q3" s="477"/>
      <c r="R3" s="477"/>
      <c r="S3" s="477"/>
      <c r="T3" s="492"/>
      <c r="U3" s="493"/>
      <c r="V3" s="477" t="s">
        <v>1135</v>
      </c>
      <c r="W3" s="477"/>
      <c r="X3" s="477"/>
      <c r="Y3" s="477"/>
      <c r="Z3" s="477"/>
      <c r="AA3" s="477"/>
      <c r="AB3" s="477"/>
      <c r="AC3" s="477"/>
      <c r="AD3" s="477"/>
      <c r="AE3" s="477"/>
      <c r="AF3" s="477"/>
      <c r="AG3" s="477"/>
      <c r="AH3" s="477"/>
      <c r="AI3" s="477"/>
      <c r="AJ3" s="477"/>
      <c r="AK3" s="477"/>
      <c r="AL3" s="477"/>
      <c r="AM3" s="477"/>
      <c r="AN3" s="477"/>
      <c r="AO3" s="477"/>
      <c r="AP3" s="477"/>
      <c r="AQ3" s="477"/>
      <c r="AR3" s="477"/>
      <c r="AS3" s="492"/>
      <c r="AT3" s="494"/>
      <c r="AU3" s="493"/>
      <c r="AV3" s="479"/>
      <c r="AW3" s="81"/>
      <c r="AX3" s="81"/>
      <c r="AY3" s="81"/>
      <c r="AZ3" s="81"/>
      <c r="BA3" s="81"/>
      <c r="BB3" s="81"/>
      <c r="BC3" s="81"/>
      <c r="BD3" s="81"/>
      <c r="BE3" s="81"/>
      <c r="BF3" s="81"/>
      <c r="BG3" s="81"/>
      <c r="BH3" s="81"/>
      <c r="BI3" s="81"/>
      <c r="BJ3" s="81"/>
      <c r="BK3" s="81"/>
      <c r="BL3" s="81"/>
      <c r="BM3" s="81"/>
      <c r="BN3" s="81"/>
      <c r="BO3" s="81"/>
      <c r="BP3" s="81"/>
    </row>
    <row r="4" spans="1:68" ht="146" thickBot="1">
      <c r="A4" s="489" t="s">
        <v>1003</v>
      </c>
      <c r="B4" s="490" t="s">
        <v>1077</v>
      </c>
      <c r="C4" s="491" t="s">
        <v>1078</v>
      </c>
      <c r="D4" s="482" t="s">
        <v>1327</v>
      </c>
      <c r="E4" s="485" t="s">
        <v>1328</v>
      </c>
      <c r="F4" s="84" t="s">
        <v>841</v>
      </c>
      <c r="G4" s="84" t="s">
        <v>842</v>
      </c>
      <c r="H4" s="84" t="s">
        <v>843</v>
      </c>
      <c r="I4" s="84" t="s">
        <v>844</v>
      </c>
      <c r="J4" s="84" t="s">
        <v>845</v>
      </c>
      <c r="K4" s="84" t="s">
        <v>846</v>
      </c>
      <c r="L4" s="85" t="s">
        <v>847</v>
      </c>
      <c r="M4" s="487" t="s">
        <v>1329</v>
      </c>
      <c r="N4" s="84" t="s">
        <v>848</v>
      </c>
      <c r="O4" s="83" t="s">
        <v>849</v>
      </c>
      <c r="P4" s="84" t="s">
        <v>1448</v>
      </c>
      <c r="Q4" s="83" t="s">
        <v>850</v>
      </c>
      <c r="R4" s="83" t="s">
        <v>851</v>
      </c>
      <c r="S4" s="85" t="s">
        <v>852</v>
      </c>
      <c r="T4" s="482" t="s">
        <v>1330</v>
      </c>
      <c r="U4" s="485" t="s">
        <v>1321</v>
      </c>
      <c r="V4" s="84" t="s">
        <v>853</v>
      </c>
      <c r="W4" s="84" t="s">
        <v>854</v>
      </c>
      <c r="X4" s="83" t="s">
        <v>855</v>
      </c>
      <c r="Y4" s="83" t="s">
        <v>856</v>
      </c>
      <c r="Z4" s="83" t="s">
        <v>857</v>
      </c>
      <c r="AA4" s="83" t="s">
        <v>858</v>
      </c>
      <c r="AB4" s="83" t="s">
        <v>859</v>
      </c>
      <c r="AC4" s="83" t="s">
        <v>1446</v>
      </c>
      <c r="AD4" s="83" t="s">
        <v>860</v>
      </c>
      <c r="AE4" s="83" t="s">
        <v>861</v>
      </c>
      <c r="AF4" s="83" t="s">
        <v>862</v>
      </c>
      <c r="AG4" s="83" t="s">
        <v>863</v>
      </c>
      <c r="AH4" s="85" t="s">
        <v>864</v>
      </c>
      <c r="AI4" s="85" t="s">
        <v>865</v>
      </c>
      <c r="AJ4" s="83" t="s">
        <v>866</v>
      </c>
      <c r="AK4" s="85" t="s">
        <v>867</v>
      </c>
      <c r="AL4" s="83" t="s">
        <v>1449</v>
      </c>
      <c r="AM4" s="84" t="s">
        <v>1450</v>
      </c>
      <c r="AN4" s="83" t="s">
        <v>868</v>
      </c>
      <c r="AO4" s="84" t="s">
        <v>869</v>
      </c>
      <c r="AP4" s="85" t="s">
        <v>870</v>
      </c>
      <c r="AQ4" s="85" t="s">
        <v>871</v>
      </c>
      <c r="AR4" s="85" t="s">
        <v>1447</v>
      </c>
      <c r="AS4" s="482" t="s">
        <v>1331</v>
      </c>
      <c r="AT4" s="483" t="s">
        <v>1319</v>
      </c>
      <c r="AU4" s="484" t="s">
        <v>1320</v>
      </c>
      <c r="AV4" s="485" t="s">
        <v>1332</v>
      </c>
      <c r="AW4" s="82"/>
      <c r="AX4" s="82"/>
      <c r="AY4" s="82"/>
      <c r="AZ4" s="82"/>
      <c r="BA4" s="82"/>
      <c r="BB4" s="82"/>
      <c r="BC4" s="82"/>
      <c r="BD4" s="82"/>
      <c r="BE4" s="82"/>
      <c r="BF4" s="82"/>
      <c r="BG4" s="82"/>
      <c r="BH4" s="82"/>
      <c r="BI4" s="82"/>
      <c r="BJ4" s="82"/>
      <c r="BK4" s="82"/>
      <c r="BL4" s="82"/>
      <c r="BM4" s="82"/>
      <c r="BN4" s="82"/>
      <c r="BO4" s="82"/>
      <c r="BP4" s="82"/>
    </row>
    <row r="5" spans="1:68" ht="19.5" customHeight="1">
      <c r="A5" s="488">
        <v>1</v>
      </c>
      <c r="B5" s="362" t="s">
        <v>492</v>
      </c>
      <c r="C5" s="362" t="s">
        <v>1136</v>
      </c>
      <c r="D5" s="481">
        <v>25</v>
      </c>
      <c r="E5" s="486">
        <v>4</v>
      </c>
      <c r="F5" s="88"/>
      <c r="G5" s="88"/>
      <c r="H5" s="88"/>
      <c r="I5" s="88"/>
      <c r="J5" s="88"/>
      <c r="K5" s="88"/>
      <c r="L5" s="88"/>
      <c r="M5" s="486">
        <f t="shared" ref="M5:M30" si="0">SUM(F5:L5)</f>
        <v>0</v>
      </c>
      <c r="N5" s="89"/>
      <c r="O5" s="89">
        <v>2</v>
      </c>
      <c r="P5" s="89"/>
      <c r="Q5" s="89"/>
      <c r="R5" s="89"/>
      <c r="S5" s="90"/>
      <c r="T5" s="486">
        <f t="shared" ref="T5:T30" si="1">SUM(N5:S5)</f>
        <v>2</v>
      </c>
      <c r="U5" s="486">
        <f t="shared" ref="U5:U30" si="2">M5-T5</f>
        <v>-2</v>
      </c>
      <c r="V5" s="91"/>
      <c r="W5" s="91"/>
      <c r="X5" s="88"/>
      <c r="Y5" s="88"/>
      <c r="Z5" s="88"/>
      <c r="AA5" s="88"/>
      <c r="AB5" s="92"/>
      <c r="AC5" s="88"/>
      <c r="AD5" s="88"/>
      <c r="AE5" s="88"/>
      <c r="AF5" s="88">
        <v>21</v>
      </c>
      <c r="AG5" s="93">
        <v>2</v>
      </c>
      <c r="AH5" s="93"/>
      <c r="AI5" s="93"/>
      <c r="AJ5" s="93"/>
      <c r="AK5" s="93"/>
      <c r="AL5" s="93"/>
      <c r="AM5" s="93"/>
      <c r="AN5" s="93"/>
      <c r="AO5" s="93"/>
      <c r="AP5" s="93"/>
      <c r="AQ5" s="93"/>
      <c r="AR5" s="93"/>
      <c r="AS5" s="480">
        <f t="shared" ref="AS5:AS30" si="3">SUM(V5:AR5)</f>
        <v>23</v>
      </c>
      <c r="AT5" s="91"/>
      <c r="AU5" s="93">
        <v>4</v>
      </c>
      <c r="AV5" s="481">
        <f t="shared" ref="AV5:AV30" si="4">AS5+AU5</f>
        <v>27</v>
      </c>
      <c r="AW5" s="96"/>
      <c r="AX5" s="96"/>
      <c r="AY5" s="96"/>
      <c r="AZ5" s="96"/>
      <c r="BA5" s="96"/>
      <c r="BB5" s="96"/>
      <c r="BC5" s="96"/>
      <c r="BD5" s="96"/>
      <c r="BE5" s="96"/>
      <c r="BF5" s="96"/>
      <c r="BG5" s="96"/>
      <c r="BH5" s="96"/>
      <c r="BI5" s="96"/>
      <c r="BJ5" s="96"/>
      <c r="BK5" s="96"/>
      <c r="BL5" s="96"/>
      <c r="BM5" s="81"/>
      <c r="BN5" s="81"/>
      <c r="BO5" s="81"/>
      <c r="BP5" s="81"/>
    </row>
    <row r="6" spans="1:68" ht="19.5" customHeight="1">
      <c r="A6" s="471">
        <v>2</v>
      </c>
      <c r="B6" s="205" t="s">
        <v>498</v>
      </c>
      <c r="C6" s="205" t="s">
        <v>1105</v>
      </c>
      <c r="D6" s="86">
        <v>488</v>
      </c>
      <c r="E6" s="87">
        <v>54</v>
      </c>
      <c r="F6" s="89">
        <v>7</v>
      </c>
      <c r="G6" s="89">
        <v>1</v>
      </c>
      <c r="H6" s="89"/>
      <c r="I6" s="89"/>
      <c r="J6" s="89">
        <v>3</v>
      </c>
      <c r="K6" s="90"/>
      <c r="L6" s="89"/>
      <c r="M6" s="87">
        <f t="shared" si="0"/>
        <v>11</v>
      </c>
      <c r="N6" s="89"/>
      <c r="O6" s="89"/>
      <c r="P6" s="89"/>
      <c r="Q6" s="89"/>
      <c r="R6" s="89"/>
      <c r="S6" s="90">
        <v>1</v>
      </c>
      <c r="T6" s="87">
        <f t="shared" si="1"/>
        <v>1</v>
      </c>
      <c r="U6" s="87">
        <f t="shared" si="2"/>
        <v>10</v>
      </c>
      <c r="V6" s="95"/>
      <c r="W6" s="95"/>
      <c r="X6" s="89"/>
      <c r="Y6" s="89"/>
      <c r="Z6" s="89"/>
      <c r="AA6" s="89"/>
      <c r="AB6" s="89"/>
      <c r="AC6" s="89">
        <v>298</v>
      </c>
      <c r="AD6" s="89">
        <v>84</v>
      </c>
      <c r="AE6" s="97"/>
      <c r="AF6" s="89"/>
      <c r="AG6" s="90"/>
      <c r="AH6" s="90"/>
      <c r="AI6" s="90">
        <v>15</v>
      </c>
      <c r="AJ6" s="90"/>
      <c r="AK6" s="90">
        <v>22</v>
      </c>
      <c r="AL6" s="90">
        <v>3</v>
      </c>
      <c r="AM6" s="90"/>
      <c r="AN6" s="90">
        <v>6</v>
      </c>
      <c r="AO6" s="90">
        <v>11</v>
      </c>
      <c r="AP6" s="90">
        <v>1</v>
      </c>
      <c r="AQ6" s="90">
        <v>1</v>
      </c>
      <c r="AR6" s="90">
        <v>57</v>
      </c>
      <c r="AS6" s="94">
        <f t="shared" si="3"/>
        <v>498</v>
      </c>
      <c r="AT6" s="95"/>
      <c r="AU6" s="90">
        <v>54</v>
      </c>
      <c r="AV6" s="86">
        <f t="shared" si="4"/>
        <v>552</v>
      </c>
      <c r="AW6" s="96"/>
      <c r="AX6" s="96"/>
      <c r="AY6" s="96"/>
      <c r="AZ6" s="96"/>
      <c r="BA6" s="96"/>
      <c r="BB6" s="96"/>
      <c r="BC6" s="96"/>
      <c r="BD6" s="96"/>
      <c r="BE6" s="96"/>
      <c r="BF6" s="96"/>
      <c r="BG6" s="96"/>
      <c r="BH6" s="96"/>
      <c r="BI6" s="96"/>
      <c r="BJ6" s="96"/>
      <c r="BK6" s="96"/>
      <c r="BL6" s="96"/>
      <c r="BM6" s="81"/>
      <c r="BN6" s="81"/>
      <c r="BO6" s="81"/>
      <c r="BP6" s="81"/>
    </row>
    <row r="7" spans="1:68" ht="19.5" customHeight="1">
      <c r="A7" s="471">
        <v>3</v>
      </c>
      <c r="B7" s="205" t="s">
        <v>496</v>
      </c>
      <c r="C7" s="205" t="s">
        <v>1104</v>
      </c>
      <c r="D7" s="86">
        <v>135</v>
      </c>
      <c r="E7" s="87">
        <v>12</v>
      </c>
      <c r="F7" s="89"/>
      <c r="G7" s="89"/>
      <c r="H7" s="89"/>
      <c r="I7" s="89"/>
      <c r="J7" s="89"/>
      <c r="K7" s="90"/>
      <c r="L7" s="89"/>
      <c r="M7" s="87">
        <f t="shared" si="0"/>
        <v>0</v>
      </c>
      <c r="N7" s="89"/>
      <c r="O7" s="89"/>
      <c r="P7" s="89"/>
      <c r="Q7" s="89"/>
      <c r="R7" s="89"/>
      <c r="S7" s="90"/>
      <c r="T7" s="87">
        <f t="shared" si="1"/>
        <v>0</v>
      </c>
      <c r="U7" s="87">
        <f t="shared" si="2"/>
        <v>0</v>
      </c>
      <c r="V7" s="95"/>
      <c r="W7" s="95"/>
      <c r="X7" s="89"/>
      <c r="Y7" s="89"/>
      <c r="Z7" s="89"/>
      <c r="AA7" s="89"/>
      <c r="AB7" s="89"/>
      <c r="AC7" s="89"/>
      <c r="AD7" s="89"/>
      <c r="AE7" s="89"/>
      <c r="AF7" s="89">
        <v>124</v>
      </c>
      <c r="AG7" s="90">
        <v>2</v>
      </c>
      <c r="AH7" s="90"/>
      <c r="AI7" s="90"/>
      <c r="AJ7" s="90"/>
      <c r="AK7" s="90"/>
      <c r="AL7" s="90"/>
      <c r="AM7" s="90"/>
      <c r="AN7" s="90"/>
      <c r="AO7" s="90">
        <v>9</v>
      </c>
      <c r="AP7" s="90"/>
      <c r="AQ7" s="90"/>
      <c r="AR7" s="90"/>
      <c r="AS7" s="94">
        <f t="shared" si="3"/>
        <v>135</v>
      </c>
      <c r="AT7" s="95"/>
      <c r="AU7" s="90">
        <v>12</v>
      </c>
      <c r="AV7" s="86">
        <f t="shared" si="4"/>
        <v>147</v>
      </c>
      <c r="AW7" s="96"/>
      <c r="AX7" s="96"/>
      <c r="AY7" s="96"/>
      <c r="AZ7" s="96"/>
      <c r="BA7" s="96"/>
      <c r="BB7" s="96"/>
      <c r="BC7" s="96"/>
      <c r="BD7" s="96"/>
      <c r="BE7" s="96"/>
      <c r="BF7" s="96"/>
      <c r="BG7" s="96"/>
      <c r="BH7" s="96"/>
      <c r="BI7" s="96"/>
      <c r="BJ7" s="96"/>
      <c r="BK7" s="96"/>
      <c r="BL7" s="96"/>
      <c r="BM7" s="81"/>
      <c r="BN7" s="81"/>
      <c r="BO7" s="81"/>
      <c r="BP7" s="81"/>
    </row>
    <row r="8" spans="1:68" ht="19.5" customHeight="1">
      <c r="A8" s="471">
        <v>4</v>
      </c>
      <c r="B8" s="205" t="s">
        <v>486</v>
      </c>
      <c r="C8" s="205" t="s">
        <v>1103</v>
      </c>
      <c r="D8" s="86">
        <v>154</v>
      </c>
      <c r="E8" s="87">
        <v>10</v>
      </c>
      <c r="F8" s="89"/>
      <c r="G8" s="89"/>
      <c r="H8" s="89"/>
      <c r="I8" s="89"/>
      <c r="J8" s="89"/>
      <c r="K8" s="90"/>
      <c r="L8" s="89"/>
      <c r="M8" s="87">
        <f t="shared" si="0"/>
        <v>0</v>
      </c>
      <c r="N8" s="89"/>
      <c r="O8" s="89"/>
      <c r="P8" s="89"/>
      <c r="Q8" s="89"/>
      <c r="R8" s="89"/>
      <c r="S8" s="90"/>
      <c r="T8" s="87">
        <f t="shared" si="1"/>
        <v>0</v>
      </c>
      <c r="U8" s="87">
        <f t="shared" si="2"/>
        <v>0</v>
      </c>
      <c r="V8" s="95">
        <v>40</v>
      </c>
      <c r="W8" s="95">
        <v>75</v>
      </c>
      <c r="X8" s="89"/>
      <c r="Y8" s="89"/>
      <c r="Z8" s="89"/>
      <c r="AA8" s="89"/>
      <c r="AB8" s="89"/>
      <c r="AC8" s="89"/>
      <c r="AD8" s="89"/>
      <c r="AE8" s="89"/>
      <c r="AF8" s="89">
        <v>34</v>
      </c>
      <c r="AG8" s="90">
        <v>5</v>
      </c>
      <c r="AH8" s="90"/>
      <c r="AI8" s="90"/>
      <c r="AJ8" s="90"/>
      <c r="AK8" s="90"/>
      <c r="AL8" s="90"/>
      <c r="AM8" s="90"/>
      <c r="AN8" s="90"/>
      <c r="AO8" s="90"/>
      <c r="AP8" s="90"/>
      <c r="AQ8" s="90"/>
      <c r="AR8" s="90"/>
      <c r="AS8" s="94">
        <f t="shared" si="3"/>
        <v>154</v>
      </c>
      <c r="AT8" s="95">
        <v>34</v>
      </c>
      <c r="AU8" s="90">
        <v>10</v>
      </c>
      <c r="AV8" s="86">
        <f t="shared" si="4"/>
        <v>164</v>
      </c>
      <c r="AW8" s="96"/>
      <c r="AX8" s="96"/>
      <c r="AY8" s="96"/>
      <c r="AZ8" s="96"/>
      <c r="BA8" s="96"/>
      <c r="BB8" s="96"/>
      <c r="BC8" s="96"/>
      <c r="BD8" s="96"/>
      <c r="BE8" s="96"/>
      <c r="BF8" s="96"/>
      <c r="BG8" s="96"/>
      <c r="BH8" s="96"/>
      <c r="BI8" s="96"/>
      <c r="BJ8" s="96"/>
      <c r="BK8" s="96"/>
      <c r="BL8" s="96"/>
      <c r="BM8" s="81"/>
      <c r="BN8" s="81"/>
      <c r="BO8" s="81"/>
      <c r="BP8" s="81"/>
    </row>
    <row r="9" spans="1:68" ht="19.5" customHeight="1">
      <c r="A9" s="471">
        <v>5</v>
      </c>
      <c r="B9" s="341" t="s">
        <v>1133</v>
      </c>
      <c r="C9" s="341" t="s">
        <v>1137</v>
      </c>
      <c r="D9" s="98">
        <v>20</v>
      </c>
      <c r="E9" s="99"/>
      <c r="F9" s="100"/>
      <c r="G9" s="100"/>
      <c r="H9" s="100"/>
      <c r="I9" s="100"/>
      <c r="J9" s="100"/>
      <c r="K9" s="101"/>
      <c r="L9" s="100"/>
      <c r="M9" s="99">
        <f t="shared" si="0"/>
        <v>0</v>
      </c>
      <c r="N9" s="100"/>
      <c r="O9" s="100"/>
      <c r="P9" s="100"/>
      <c r="Q9" s="100"/>
      <c r="R9" s="100"/>
      <c r="S9" s="101"/>
      <c r="T9" s="99">
        <f t="shared" si="1"/>
        <v>0</v>
      </c>
      <c r="U9" s="99">
        <f t="shared" si="2"/>
        <v>0</v>
      </c>
      <c r="V9" s="102"/>
      <c r="W9" s="102"/>
      <c r="X9" s="100"/>
      <c r="Y9" s="100"/>
      <c r="Z9" s="100"/>
      <c r="AA9" s="100"/>
      <c r="AB9" s="100">
        <v>20</v>
      </c>
      <c r="AC9" s="100"/>
      <c r="AD9" s="100"/>
      <c r="AE9" s="100"/>
      <c r="AF9" s="100"/>
      <c r="AG9" s="101"/>
      <c r="AH9" s="101"/>
      <c r="AI9" s="101"/>
      <c r="AJ9" s="101"/>
      <c r="AK9" s="101"/>
      <c r="AL9" s="101"/>
      <c r="AM9" s="101"/>
      <c r="AN9" s="101"/>
      <c r="AO9" s="101"/>
      <c r="AP9" s="101"/>
      <c r="AQ9" s="101"/>
      <c r="AR9" s="101"/>
      <c r="AS9" s="99">
        <f t="shared" si="3"/>
        <v>20</v>
      </c>
      <c r="AT9" s="102"/>
      <c r="AU9" s="101"/>
      <c r="AV9" s="98">
        <f t="shared" si="4"/>
        <v>20</v>
      </c>
      <c r="AW9" s="96"/>
      <c r="AX9" s="96"/>
      <c r="AY9" s="96"/>
      <c r="AZ9" s="96"/>
      <c r="BA9" s="96"/>
      <c r="BB9" s="96"/>
      <c r="BC9" s="96"/>
      <c r="BD9" s="96"/>
      <c r="BE9" s="96"/>
      <c r="BF9" s="96"/>
      <c r="BG9" s="96"/>
      <c r="BH9" s="96"/>
      <c r="BI9" s="96"/>
      <c r="BJ9" s="96"/>
      <c r="BK9" s="96"/>
      <c r="BL9" s="96"/>
      <c r="BM9" s="81"/>
      <c r="BN9" s="81"/>
      <c r="BO9" s="81"/>
      <c r="BP9" s="81"/>
    </row>
    <row r="10" spans="1:68" ht="19.5" customHeight="1">
      <c r="A10" s="471">
        <v>6</v>
      </c>
      <c r="B10" s="341" t="s">
        <v>693</v>
      </c>
      <c r="C10" s="341" t="s">
        <v>1112</v>
      </c>
      <c r="D10" s="98">
        <v>14</v>
      </c>
      <c r="E10" s="99">
        <v>5</v>
      </c>
      <c r="F10" s="100"/>
      <c r="G10" s="100"/>
      <c r="H10" s="100"/>
      <c r="I10" s="100"/>
      <c r="J10" s="100"/>
      <c r="K10" s="101"/>
      <c r="L10" s="100"/>
      <c r="M10" s="99">
        <f t="shared" si="0"/>
        <v>0</v>
      </c>
      <c r="N10" s="100"/>
      <c r="O10" s="100"/>
      <c r="P10" s="100"/>
      <c r="Q10" s="100"/>
      <c r="R10" s="100"/>
      <c r="S10" s="101"/>
      <c r="T10" s="99">
        <f t="shared" si="1"/>
        <v>0</v>
      </c>
      <c r="U10" s="99">
        <f t="shared" si="2"/>
        <v>0</v>
      </c>
      <c r="V10" s="102"/>
      <c r="W10" s="102"/>
      <c r="X10" s="100"/>
      <c r="Y10" s="100"/>
      <c r="Z10" s="100"/>
      <c r="AA10" s="100"/>
      <c r="AB10" s="100">
        <v>14</v>
      </c>
      <c r="AC10" s="100"/>
      <c r="AD10" s="100"/>
      <c r="AE10" s="103"/>
      <c r="AF10" s="100"/>
      <c r="AG10" s="101"/>
      <c r="AH10" s="101"/>
      <c r="AI10" s="101"/>
      <c r="AJ10" s="101"/>
      <c r="AK10" s="101"/>
      <c r="AL10" s="101"/>
      <c r="AM10" s="101"/>
      <c r="AN10" s="101"/>
      <c r="AO10" s="101"/>
      <c r="AP10" s="101"/>
      <c r="AQ10" s="101"/>
      <c r="AR10" s="101"/>
      <c r="AS10" s="99">
        <f t="shared" si="3"/>
        <v>14</v>
      </c>
      <c r="AT10" s="102"/>
      <c r="AU10" s="101">
        <v>5</v>
      </c>
      <c r="AV10" s="98">
        <f t="shared" si="4"/>
        <v>19</v>
      </c>
      <c r="AW10" s="96"/>
      <c r="AX10" s="96"/>
      <c r="AY10" s="96"/>
      <c r="AZ10" s="96"/>
      <c r="BA10" s="96"/>
      <c r="BB10" s="96"/>
      <c r="BC10" s="96"/>
      <c r="BD10" s="96"/>
      <c r="BE10" s="96"/>
      <c r="BF10" s="96"/>
      <c r="BG10" s="96"/>
      <c r="BH10" s="96"/>
      <c r="BI10" s="96"/>
      <c r="BJ10" s="96"/>
      <c r="BK10" s="96"/>
      <c r="BL10" s="96"/>
      <c r="BM10" s="81"/>
      <c r="BN10" s="81"/>
      <c r="BO10" s="81"/>
      <c r="BP10" s="81"/>
    </row>
    <row r="11" spans="1:68" ht="19.5" customHeight="1">
      <c r="A11" s="471">
        <v>7</v>
      </c>
      <c r="B11" s="341" t="s">
        <v>481</v>
      </c>
      <c r="C11" s="341" t="s">
        <v>1138</v>
      </c>
      <c r="D11" s="98">
        <v>176</v>
      </c>
      <c r="E11" s="99">
        <v>25</v>
      </c>
      <c r="F11" s="100"/>
      <c r="G11" s="100"/>
      <c r="H11" s="100"/>
      <c r="I11" s="100"/>
      <c r="J11" s="100"/>
      <c r="K11" s="101"/>
      <c r="L11" s="100"/>
      <c r="M11" s="99">
        <f t="shared" si="0"/>
        <v>0</v>
      </c>
      <c r="N11" s="100"/>
      <c r="O11" s="101"/>
      <c r="P11" s="100"/>
      <c r="Q11" s="101"/>
      <c r="R11" s="101"/>
      <c r="S11" s="101"/>
      <c r="T11" s="99">
        <f t="shared" si="1"/>
        <v>0</v>
      </c>
      <c r="U11" s="99">
        <f t="shared" si="2"/>
        <v>0</v>
      </c>
      <c r="V11" s="102"/>
      <c r="W11" s="102"/>
      <c r="X11" s="100"/>
      <c r="Y11" s="100"/>
      <c r="Z11" s="100">
        <v>1</v>
      </c>
      <c r="AA11" s="100">
        <v>8</v>
      </c>
      <c r="AB11" s="100"/>
      <c r="AC11" s="100">
        <v>141</v>
      </c>
      <c r="AD11" s="100"/>
      <c r="AE11" s="100"/>
      <c r="AF11" s="100"/>
      <c r="AG11" s="101"/>
      <c r="AH11" s="101"/>
      <c r="AI11" s="101"/>
      <c r="AJ11" s="101"/>
      <c r="AK11" s="101">
        <v>26</v>
      </c>
      <c r="AL11" s="101"/>
      <c r="AM11" s="101"/>
      <c r="AN11" s="101"/>
      <c r="AO11" s="101"/>
      <c r="AP11" s="101"/>
      <c r="AQ11" s="101"/>
      <c r="AR11" s="101"/>
      <c r="AS11" s="99">
        <f t="shared" si="3"/>
        <v>176</v>
      </c>
      <c r="AT11" s="102"/>
      <c r="AU11" s="101">
        <v>25</v>
      </c>
      <c r="AV11" s="98">
        <f t="shared" si="4"/>
        <v>201</v>
      </c>
      <c r="AW11" s="96"/>
      <c r="AX11" s="96"/>
      <c r="AY11" s="96"/>
      <c r="AZ11" s="96"/>
      <c r="BA11" s="96"/>
      <c r="BB11" s="96"/>
      <c r="BC11" s="96"/>
      <c r="BD11" s="96"/>
      <c r="BE11" s="96"/>
      <c r="BF11" s="96"/>
      <c r="BG11" s="96"/>
      <c r="BH11" s="96"/>
      <c r="BI11" s="96"/>
      <c r="BJ11" s="96"/>
      <c r="BK11" s="96"/>
      <c r="BL11" s="96"/>
      <c r="BM11" s="81"/>
      <c r="BN11" s="81"/>
      <c r="BO11" s="81"/>
      <c r="BP11" s="81"/>
    </row>
    <row r="12" spans="1:68" ht="19.5" customHeight="1">
      <c r="A12" s="471">
        <v>8</v>
      </c>
      <c r="B12" s="205" t="s">
        <v>471</v>
      </c>
      <c r="C12" s="205" t="s">
        <v>1209</v>
      </c>
      <c r="D12" s="86">
        <v>13</v>
      </c>
      <c r="E12" s="87">
        <v>1</v>
      </c>
      <c r="F12" s="89"/>
      <c r="G12" s="89"/>
      <c r="H12" s="89"/>
      <c r="I12" s="89"/>
      <c r="J12" s="89"/>
      <c r="K12" s="90"/>
      <c r="L12" s="89"/>
      <c r="M12" s="87">
        <f t="shared" si="0"/>
        <v>0</v>
      </c>
      <c r="N12" s="89"/>
      <c r="O12" s="89"/>
      <c r="P12" s="89"/>
      <c r="Q12" s="89"/>
      <c r="R12" s="89"/>
      <c r="S12" s="90"/>
      <c r="T12" s="87">
        <f t="shared" si="1"/>
        <v>0</v>
      </c>
      <c r="U12" s="87">
        <f t="shared" si="2"/>
        <v>0</v>
      </c>
      <c r="V12" s="95"/>
      <c r="W12" s="95"/>
      <c r="X12" s="89"/>
      <c r="Y12" s="89"/>
      <c r="Z12" s="89"/>
      <c r="AA12" s="89"/>
      <c r="AB12" s="89">
        <v>4</v>
      </c>
      <c r="AC12" s="89">
        <v>9</v>
      </c>
      <c r="AD12" s="89"/>
      <c r="AE12" s="89"/>
      <c r="AF12" s="89"/>
      <c r="AG12" s="90"/>
      <c r="AH12" s="90"/>
      <c r="AI12" s="90"/>
      <c r="AJ12" s="90"/>
      <c r="AK12" s="90"/>
      <c r="AL12" s="90"/>
      <c r="AM12" s="90"/>
      <c r="AN12" s="90"/>
      <c r="AO12" s="90"/>
      <c r="AP12" s="90"/>
      <c r="AQ12" s="90"/>
      <c r="AR12" s="90"/>
      <c r="AS12" s="94">
        <f t="shared" si="3"/>
        <v>13</v>
      </c>
      <c r="AT12" s="95"/>
      <c r="AU12" s="90">
        <v>1</v>
      </c>
      <c r="AV12" s="86">
        <f t="shared" si="4"/>
        <v>14</v>
      </c>
      <c r="AW12" s="96"/>
      <c r="AX12" s="96"/>
      <c r="AY12" s="96"/>
      <c r="AZ12" s="96"/>
      <c r="BA12" s="96"/>
      <c r="BB12" s="96"/>
      <c r="BC12" s="96"/>
      <c r="BD12" s="96"/>
      <c r="BE12" s="96"/>
      <c r="BF12" s="96"/>
      <c r="BG12" s="96"/>
      <c r="BH12" s="96"/>
      <c r="BI12" s="96"/>
      <c r="BJ12" s="96"/>
      <c r="BK12" s="96"/>
      <c r="BL12" s="96"/>
      <c r="BM12" s="81"/>
      <c r="BN12" s="81"/>
      <c r="BO12" s="81"/>
      <c r="BP12" s="81"/>
    </row>
    <row r="13" spans="1:68" ht="19.5" customHeight="1">
      <c r="A13" s="471">
        <v>9</v>
      </c>
      <c r="B13" s="341" t="s">
        <v>777</v>
      </c>
      <c r="C13" s="341" t="s">
        <v>1139</v>
      </c>
      <c r="D13" s="98">
        <v>37</v>
      </c>
      <c r="E13" s="99">
        <v>2</v>
      </c>
      <c r="F13" s="100"/>
      <c r="G13" s="100"/>
      <c r="H13" s="100"/>
      <c r="I13" s="100"/>
      <c r="J13" s="100"/>
      <c r="K13" s="101"/>
      <c r="L13" s="100"/>
      <c r="M13" s="99">
        <f t="shared" si="0"/>
        <v>0</v>
      </c>
      <c r="N13" s="100"/>
      <c r="O13" s="100"/>
      <c r="P13" s="100"/>
      <c r="Q13" s="100"/>
      <c r="R13" s="100"/>
      <c r="S13" s="101"/>
      <c r="T13" s="99">
        <f t="shared" si="1"/>
        <v>0</v>
      </c>
      <c r="U13" s="99">
        <f t="shared" si="2"/>
        <v>0</v>
      </c>
      <c r="V13" s="102"/>
      <c r="W13" s="102"/>
      <c r="X13" s="100"/>
      <c r="Y13" s="100"/>
      <c r="Z13" s="100"/>
      <c r="AA13" s="100"/>
      <c r="AB13" s="104">
        <v>37</v>
      </c>
      <c r="AC13" s="100"/>
      <c r="AD13" s="100"/>
      <c r="AE13" s="100"/>
      <c r="AF13" s="100"/>
      <c r="AG13" s="101"/>
      <c r="AH13" s="101"/>
      <c r="AI13" s="101"/>
      <c r="AJ13" s="101"/>
      <c r="AK13" s="101"/>
      <c r="AL13" s="101"/>
      <c r="AM13" s="101"/>
      <c r="AN13" s="101"/>
      <c r="AO13" s="101"/>
      <c r="AP13" s="101"/>
      <c r="AQ13" s="101"/>
      <c r="AR13" s="101"/>
      <c r="AS13" s="99">
        <f t="shared" si="3"/>
        <v>37</v>
      </c>
      <c r="AT13" s="102"/>
      <c r="AU13" s="101">
        <v>2</v>
      </c>
      <c r="AV13" s="98">
        <f t="shared" si="4"/>
        <v>39</v>
      </c>
      <c r="AW13" s="96"/>
      <c r="AX13" s="96"/>
      <c r="AY13" s="96"/>
      <c r="AZ13" s="96"/>
      <c r="BA13" s="96"/>
      <c r="BB13" s="96"/>
      <c r="BC13" s="96"/>
      <c r="BD13" s="96"/>
      <c r="BE13" s="96"/>
      <c r="BF13" s="96"/>
      <c r="BG13" s="96"/>
      <c r="BH13" s="96"/>
      <c r="BI13" s="96"/>
      <c r="BJ13" s="96"/>
      <c r="BK13" s="96"/>
      <c r="BL13" s="96"/>
      <c r="BM13" s="81"/>
      <c r="BN13" s="81"/>
      <c r="BO13" s="81"/>
      <c r="BP13" s="81"/>
    </row>
    <row r="14" spans="1:68" ht="19.5" customHeight="1">
      <c r="A14" s="471">
        <v>10</v>
      </c>
      <c r="B14" s="205" t="s">
        <v>469</v>
      </c>
      <c r="C14" s="205" t="s">
        <v>1113</v>
      </c>
      <c r="D14" s="86">
        <v>16</v>
      </c>
      <c r="E14" s="87">
        <v>2</v>
      </c>
      <c r="F14" s="89"/>
      <c r="G14" s="89"/>
      <c r="H14" s="89"/>
      <c r="I14" s="89"/>
      <c r="J14" s="89"/>
      <c r="K14" s="90"/>
      <c r="L14" s="89"/>
      <c r="M14" s="87">
        <f t="shared" si="0"/>
        <v>0</v>
      </c>
      <c r="N14" s="89"/>
      <c r="O14" s="89"/>
      <c r="P14" s="89"/>
      <c r="Q14" s="89"/>
      <c r="R14" s="89"/>
      <c r="S14" s="90"/>
      <c r="T14" s="87">
        <f t="shared" si="1"/>
        <v>0</v>
      </c>
      <c r="U14" s="87">
        <f t="shared" si="2"/>
        <v>0</v>
      </c>
      <c r="V14" s="95"/>
      <c r="W14" s="95"/>
      <c r="X14" s="89"/>
      <c r="Y14" s="89"/>
      <c r="Z14" s="89"/>
      <c r="AA14" s="89"/>
      <c r="AB14" s="89">
        <v>9</v>
      </c>
      <c r="AC14" s="89">
        <v>6</v>
      </c>
      <c r="AD14" s="89"/>
      <c r="AE14" s="89"/>
      <c r="AF14" s="89"/>
      <c r="AG14" s="90"/>
      <c r="AH14" s="90"/>
      <c r="AI14" s="90"/>
      <c r="AJ14" s="90"/>
      <c r="AK14" s="90">
        <v>1</v>
      </c>
      <c r="AL14" s="90"/>
      <c r="AM14" s="90"/>
      <c r="AN14" s="90"/>
      <c r="AO14" s="90"/>
      <c r="AP14" s="90"/>
      <c r="AQ14" s="90"/>
      <c r="AR14" s="90"/>
      <c r="AS14" s="94">
        <f t="shared" si="3"/>
        <v>16</v>
      </c>
      <c r="AT14" s="95"/>
      <c r="AU14" s="90">
        <v>2</v>
      </c>
      <c r="AV14" s="86">
        <f t="shared" si="4"/>
        <v>18</v>
      </c>
      <c r="AW14" s="96"/>
      <c r="AX14" s="96"/>
      <c r="AY14" s="96"/>
      <c r="AZ14" s="96"/>
      <c r="BA14" s="96"/>
      <c r="BB14" s="96"/>
      <c r="BC14" s="96"/>
      <c r="BD14" s="96"/>
      <c r="BE14" s="96"/>
      <c r="BF14" s="96"/>
      <c r="BG14" s="96"/>
      <c r="BH14" s="96"/>
      <c r="BI14" s="96"/>
      <c r="BJ14" s="96"/>
      <c r="BK14" s="96"/>
      <c r="BL14" s="96"/>
      <c r="BM14" s="81"/>
      <c r="BN14" s="81"/>
      <c r="BO14" s="81"/>
      <c r="BP14" s="81"/>
    </row>
    <row r="15" spans="1:68" ht="19.5" customHeight="1">
      <c r="A15" s="471">
        <v>11</v>
      </c>
      <c r="B15" s="205" t="s">
        <v>1081</v>
      </c>
      <c r="C15" s="205" t="s">
        <v>1115</v>
      </c>
      <c r="D15" s="86"/>
      <c r="E15" s="87"/>
      <c r="F15" s="89"/>
      <c r="G15" s="89"/>
      <c r="H15" s="89"/>
      <c r="I15" s="89"/>
      <c r="J15" s="89"/>
      <c r="K15" s="90"/>
      <c r="L15" s="89"/>
      <c r="M15" s="87">
        <f t="shared" si="0"/>
        <v>0</v>
      </c>
      <c r="N15" s="89"/>
      <c r="O15" s="89"/>
      <c r="P15" s="89"/>
      <c r="Q15" s="89"/>
      <c r="R15" s="89"/>
      <c r="S15" s="90"/>
      <c r="T15" s="87">
        <f t="shared" si="1"/>
        <v>0</v>
      </c>
      <c r="U15" s="87">
        <f t="shared" si="2"/>
        <v>0</v>
      </c>
      <c r="V15" s="95"/>
      <c r="W15" s="95"/>
      <c r="X15" s="89"/>
      <c r="Y15" s="89"/>
      <c r="Z15" s="89"/>
      <c r="AA15" s="89"/>
      <c r="AB15" s="89"/>
      <c r="AC15" s="89"/>
      <c r="AD15" s="89"/>
      <c r="AE15" s="97"/>
      <c r="AF15" s="89"/>
      <c r="AG15" s="90"/>
      <c r="AH15" s="90"/>
      <c r="AI15" s="90"/>
      <c r="AJ15" s="90"/>
      <c r="AK15" s="90"/>
      <c r="AL15" s="90"/>
      <c r="AM15" s="90"/>
      <c r="AN15" s="90"/>
      <c r="AO15" s="90"/>
      <c r="AP15" s="90"/>
      <c r="AQ15" s="90"/>
      <c r="AR15" s="90"/>
      <c r="AS15" s="94">
        <f t="shared" si="3"/>
        <v>0</v>
      </c>
      <c r="AT15" s="95"/>
      <c r="AU15" s="90">
        <v>0</v>
      </c>
      <c r="AV15" s="86">
        <f t="shared" si="4"/>
        <v>0</v>
      </c>
      <c r="AW15" s="96"/>
      <c r="AX15" s="96"/>
      <c r="AY15" s="96"/>
      <c r="AZ15" s="96"/>
      <c r="BA15" s="96"/>
      <c r="BB15" s="96"/>
      <c r="BC15" s="96"/>
      <c r="BD15" s="96"/>
      <c r="BE15" s="96"/>
      <c r="BF15" s="96"/>
      <c r="BG15" s="96"/>
      <c r="BH15" s="96"/>
      <c r="BI15" s="96"/>
      <c r="BJ15" s="96"/>
      <c r="BK15" s="96"/>
      <c r="BL15" s="96"/>
      <c r="BM15" s="81"/>
      <c r="BN15" s="81"/>
      <c r="BO15" s="81"/>
      <c r="BP15" s="81"/>
    </row>
    <row r="16" spans="1:68" ht="19.5" customHeight="1">
      <c r="A16" s="471">
        <v>12</v>
      </c>
      <c r="B16" s="205" t="s">
        <v>686</v>
      </c>
      <c r="C16" s="205" t="s">
        <v>1140</v>
      </c>
      <c r="D16" s="86">
        <v>8</v>
      </c>
      <c r="E16" s="87">
        <v>2</v>
      </c>
      <c r="F16" s="89"/>
      <c r="G16" s="89"/>
      <c r="H16" s="89"/>
      <c r="I16" s="89"/>
      <c r="J16" s="89"/>
      <c r="K16" s="90"/>
      <c r="L16" s="89"/>
      <c r="M16" s="87">
        <f t="shared" si="0"/>
        <v>0</v>
      </c>
      <c r="N16" s="89"/>
      <c r="O16" s="89"/>
      <c r="P16" s="89"/>
      <c r="Q16" s="89">
        <v>8</v>
      </c>
      <c r="R16" s="89"/>
      <c r="S16" s="90"/>
      <c r="T16" s="87">
        <f t="shared" si="1"/>
        <v>8</v>
      </c>
      <c r="U16" s="87">
        <f t="shared" si="2"/>
        <v>-8</v>
      </c>
      <c r="V16" s="95"/>
      <c r="W16" s="95"/>
      <c r="X16" s="89"/>
      <c r="Y16" s="89"/>
      <c r="Z16" s="89"/>
      <c r="AA16" s="89"/>
      <c r="AB16" s="89"/>
      <c r="AC16" s="89"/>
      <c r="AD16" s="89"/>
      <c r="AE16" s="97"/>
      <c r="AF16" s="89"/>
      <c r="AG16" s="90"/>
      <c r="AH16" s="90"/>
      <c r="AI16" s="90"/>
      <c r="AJ16" s="90"/>
      <c r="AK16" s="90"/>
      <c r="AL16" s="90"/>
      <c r="AM16" s="90"/>
      <c r="AN16" s="90"/>
      <c r="AO16" s="90"/>
      <c r="AP16" s="90"/>
      <c r="AQ16" s="90"/>
      <c r="AR16" s="90"/>
      <c r="AS16" s="94">
        <f t="shared" si="3"/>
        <v>0</v>
      </c>
      <c r="AT16" s="95"/>
      <c r="AU16" s="90">
        <v>0</v>
      </c>
      <c r="AV16" s="86">
        <f t="shared" si="4"/>
        <v>0</v>
      </c>
      <c r="AW16" s="96"/>
      <c r="AX16" s="96"/>
      <c r="AY16" s="96"/>
      <c r="AZ16" s="96"/>
      <c r="BA16" s="96"/>
      <c r="BB16" s="96"/>
      <c r="BC16" s="96"/>
      <c r="BD16" s="96"/>
      <c r="BE16" s="96"/>
      <c r="BF16" s="96"/>
      <c r="BG16" s="96"/>
      <c r="BH16" s="96"/>
      <c r="BI16" s="96"/>
      <c r="BJ16" s="96"/>
      <c r="BK16" s="96"/>
      <c r="BL16" s="96"/>
      <c r="BM16" s="81"/>
      <c r="BN16" s="81"/>
      <c r="BO16" s="81"/>
      <c r="BP16" s="81"/>
    </row>
    <row r="17" spans="1:68" ht="19.5" customHeight="1">
      <c r="A17" s="471">
        <v>13</v>
      </c>
      <c r="B17" s="341" t="s">
        <v>657</v>
      </c>
      <c r="C17" s="341" t="s">
        <v>1141</v>
      </c>
      <c r="D17" s="98">
        <v>32</v>
      </c>
      <c r="E17" s="99">
        <v>7</v>
      </c>
      <c r="F17" s="100"/>
      <c r="G17" s="100"/>
      <c r="H17" s="100"/>
      <c r="I17" s="100"/>
      <c r="J17" s="100"/>
      <c r="K17" s="101"/>
      <c r="L17" s="100"/>
      <c r="M17" s="99">
        <f t="shared" si="0"/>
        <v>0</v>
      </c>
      <c r="N17" s="100"/>
      <c r="O17" s="100"/>
      <c r="P17" s="100"/>
      <c r="Q17" s="100"/>
      <c r="R17" s="100"/>
      <c r="S17" s="101"/>
      <c r="T17" s="99">
        <f t="shared" si="1"/>
        <v>0</v>
      </c>
      <c r="U17" s="99">
        <f t="shared" si="2"/>
        <v>0</v>
      </c>
      <c r="V17" s="102"/>
      <c r="W17" s="102"/>
      <c r="X17" s="100">
        <v>1</v>
      </c>
      <c r="Y17" s="100"/>
      <c r="Z17" s="100"/>
      <c r="AA17" s="100"/>
      <c r="AB17" s="100">
        <v>27</v>
      </c>
      <c r="AC17" s="100"/>
      <c r="AD17" s="100"/>
      <c r="AE17" s="100"/>
      <c r="AF17" s="100"/>
      <c r="AG17" s="101"/>
      <c r="AH17" s="101"/>
      <c r="AI17" s="101"/>
      <c r="AJ17" s="101"/>
      <c r="AK17" s="101">
        <v>4</v>
      </c>
      <c r="AL17" s="101"/>
      <c r="AM17" s="101"/>
      <c r="AN17" s="101"/>
      <c r="AO17" s="101"/>
      <c r="AP17" s="101"/>
      <c r="AQ17" s="101"/>
      <c r="AR17" s="101"/>
      <c r="AS17" s="99">
        <f t="shared" si="3"/>
        <v>32</v>
      </c>
      <c r="AT17" s="102"/>
      <c r="AU17" s="101">
        <v>7</v>
      </c>
      <c r="AV17" s="98">
        <f t="shared" si="4"/>
        <v>39</v>
      </c>
      <c r="AW17" s="96"/>
      <c r="AX17" s="96"/>
      <c r="AY17" s="96"/>
      <c r="AZ17" s="96"/>
      <c r="BA17" s="96"/>
      <c r="BB17" s="96"/>
      <c r="BC17" s="96"/>
      <c r="BD17" s="96"/>
      <c r="BE17" s="96"/>
      <c r="BF17" s="96"/>
      <c r="BG17" s="96"/>
      <c r="BH17" s="96"/>
      <c r="BI17" s="96"/>
      <c r="BJ17" s="96"/>
      <c r="BK17" s="96"/>
      <c r="BL17" s="96"/>
      <c r="BM17" s="81"/>
      <c r="BN17" s="81"/>
      <c r="BO17" s="81"/>
      <c r="BP17" s="81"/>
    </row>
    <row r="18" spans="1:68" ht="19.5" customHeight="1" thickBot="1">
      <c r="A18" s="471">
        <v>14</v>
      </c>
      <c r="B18" s="342" t="s">
        <v>477</v>
      </c>
      <c r="C18" s="342" t="s">
        <v>1117</v>
      </c>
      <c r="D18" s="86">
        <v>62</v>
      </c>
      <c r="E18" s="87">
        <v>15</v>
      </c>
      <c r="F18" s="89"/>
      <c r="G18" s="89"/>
      <c r="H18" s="89"/>
      <c r="I18" s="89"/>
      <c r="J18" s="89"/>
      <c r="K18" s="90"/>
      <c r="L18" s="89"/>
      <c r="M18" s="87">
        <f t="shared" si="0"/>
        <v>0</v>
      </c>
      <c r="N18" s="89"/>
      <c r="O18" s="89"/>
      <c r="P18" s="89"/>
      <c r="Q18" s="89"/>
      <c r="R18" s="89"/>
      <c r="S18" s="90"/>
      <c r="T18" s="87">
        <f t="shared" si="1"/>
        <v>0</v>
      </c>
      <c r="U18" s="87">
        <f t="shared" si="2"/>
        <v>0</v>
      </c>
      <c r="V18" s="95"/>
      <c r="W18" s="95"/>
      <c r="X18" s="89"/>
      <c r="Y18" s="89"/>
      <c r="Z18" s="89">
        <v>2</v>
      </c>
      <c r="AA18" s="89"/>
      <c r="AB18" s="89"/>
      <c r="AC18" s="89">
        <v>52</v>
      </c>
      <c r="AD18" s="89"/>
      <c r="AE18" s="89"/>
      <c r="AF18" s="89"/>
      <c r="AG18" s="90"/>
      <c r="AH18" s="90"/>
      <c r="AI18" s="90"/>
      <c r="AJ18" s="90"/>
      <c r="AK18" s="90">
        <v>8</v>
      </c>
      <c r="AL18" s="90"/>
      <c r="AM18" s="90"/>
      <c r="AN18" s="90"/>
      <c r="AO18" s="90"/>
      <c r="AP18" s="90"/>
      <c r="AQ18" s="90"/>
      <c r="AR18" s="90"/>
      <c r="AS18" s="94">
        <f t="shared" si="3"/>
        <v>62</v>
      </c>
      <c r="AT18" s="95"/>
      <c r="AU18" s="90">
        <v>13</v>
      </c>
      <c r="AV18" s="86">
        <f t="shared" si="4"/>
        <v>75</v>
      </c>
      <c r="AW18" s="96"/>
      <c r="AX18" s="96"/>
      <c r="AY18" s="96"/>
      <c r="AZ18" s="96"/>
      <c r="BA18" s="96"/>
      <c r="BB18" s="96"/>
      <c r="BC18" s="96"/>
      <c r="BD18" s="96"/>
      <c r="BE18" s="96"/>
      <c r="BF18" s="96"/>
      <c r="BG18" s="96"/>
      <c r="BH18" s="96"/>
      <c r="BI18" s="96"/>
      <c r="BJ18" s="96"/>
      <c r="BK18" s="96"/>
      <c r="BL18" s="96"/>
      <c r="BM18" s="81"/>
      <c r="BN18" s="81"/>
      <c r="BO18" s="81"/>
      <c r="BP18" s="81"/>
    </row>
    <row r="19" spans="1:68" ht="19.5" customHeight="1">
      <c r="A19" s="472">
        <v>15</v>
      </c>
      <c r="B19" s="375" t="s">
        <v>490</v>
      </c>
      <c r="C19" s="361" t="s">
        <v>1121</v>
      </c>
      <c r="D19" s="86">
        <v>136</v>
      </c>
      <c r="E19" s="87">
        <v>13</v>
      </c>
      <c r="F19" s="89"/>
      <c r="G19" s="89"/>
      <c r="H19" s="89"/>
      <c r="I19" s="89"/>
      <c r="J19" s="89"/>
      <c r="K19" s="90">
        <v>8</v>
      </c>
      <c r="L19" s="89"/>
      <c r="M19" s="87">
        <f t="shared" si="0"/>
        <v>8</v>
      </c>
      <c r="N19" s="89"/>
      <c r="O19" s="89"/>
      <c r="P19" s="89"/>
      <c r="Q19" s="89"/>
      <c r="R19" s="89"/>
      <c r="S19" s="90"/>
      <c r="T19" s="87">
        <f t="shared" si="1"/>
        <v>0</v>
      </c>
      <c r="U19" s="87">
        <f t="shared" si="2"/>
        <v>8</v>
      </c>
      <c r="V19" s="95"/>
      <c r="W19" s="95"/>
      <c r="X19" s="89"/>
      <c r="Y19" s="89"/>
      <c r="Z19" s="89"/>
      <c r="AA19" s="89"/>
      <c r="AB19" s="89"/>
      <c r="AC19" s="89">
        <v>136</v>
      </c>
      <c r="AD19" s="89">
        <v>8</v>
      </c>
      <c r="AE19" s="89"/>
      <c r="AF19" s="89"/>
      <c r="AG19" s="90"/>
      <c r="AH19" s="90"/>
      <c r="AI19" s="90"/>
      <c r="AJ19" s="90"/>
      <c r="AK19" s="90"/>
      <c r="AL19" s="90"/>
      <c r="AM19" s="90"/>
      <c r="AN19" s="90"/>
      <c r="AO19" s="90"/>
      <c r="AP19" s="90"/>
      <c r="AQ19" s="90"/>
      <c r="AR19" s="90"/>
      <c r="AS19" s="94">
        <f t="shared" si="3"/>
        <v>144</v>
      </c>
      <c r="AT19" s="95"/>
      <c r="AU19" s="90">
        <v>13</v>
      </c>
      <c r="AV19" s="86">
        <f t="shared" si="4"/>
        <v>157</v>
      </c>
      <c r="AW19" s="96"/>
      <c r="AX19" s="96"/>
      <c r="AY19" s="96"/>
      <c r="AZ19" s="96"/>
      <c r="BA19" s="96"/>
      <c r="BB19" s="96"/>
      <c r="BC19" s="96"/>
      <c r="BD19" s="96"/>
      <c r="BE19" s="96"/>
      <c r="BF19" s="96"/>
      <c r="BG19" s="96"/>
      <c r="BH19" s="96"/>
      <c r="BI19" s="96"/>
      <c r="BJ19" s="96"/>
      <c r="BK19" s="96"/>
      <c r="BL19" s="96"/>
      <c r="BM19" s="81"/>
      <c r="BN19" s="81"/>
      <c r="BO19" s="81"/>
      <c r="BP19" s="81"/>
    </row>
    <row r="20" spans="1:68" ht="19.5" customHeight="1">
      <c r="A20" s="472">
        <v>16</v>
      </c>
      <c r="B20" s="376"/>
      <c r="C20" s="362" t="s">
        <v>1142</v>
      </c>
      <c r="D20" s="86">
        <v>137</v>
      </c>
      <c r="E20" s="87">
        <v>7</v>
      </c>
      <c r="F20" s="89"/>
      <c r="G20" s="89"/>
      <c r="H20" s="89">
        <v>1</v>
      </c>
      <c r="I20" s="89"/>
      <c r="J20" s="89"/>
      <c r="K20" s="90"/>
      <c r="L20" s="89"/>
      <c r="M20" s="87">
        <f t="shared" si="0"/>
        <v>1</v>
      </c>
      <c r="N20" s="89">
        <v>8</v>
      </c>
      <c r="O20" s="89"/>
      <c r="P20" s="89"/>
      <c r="Q20" s="89"/>
      <c r="R20" s="89"/>
      <c r="S20" s="90"/>
      <c r="T20" s="87">
        <f t="shared" si="1"/>
        <v>8</v>
      </c>
      <c r="U20" s="87">
        <f t="shared" si="2"/>
        <v>-7</v>
      </c>
      <c r="V20" s="95"/>
      <c r="W20" s="95"/>
      <c r="X20" s="89"/>
      <c r="Y20" s="89"/>
      <c r="Z20" s="89"/>
      <c r="AA20" s="89"/>
      <c r="AB20" s="89">
        <v>10</v>
      </c>
      <c r="AC20" s="89">
        <v>115</v>
      </c>
      <c r="AD20" s="89">
        <v>4</v>
      </c>
      <c r="AE20" s="89"/>
      <c r="AF20" s="89"/>
      <c r="AG20" s="90"/>
      <c r="AH20" s="90"/>
      <c r="AI20" s="90"/>
      <c r="AJ20" s="90"/>
      <c r="AK20" s="90"/>
      <c r="AL20" s="90"/>
      <c r="AM20" s="90">
        <v>1</v>
      </c>
      <c r="AN20" s="90"/>
      <c r="AO20" s="90"/>
      <c r="AP20" s="90"/>
      <c r="AQ20" s="90"/>
      <c r="AR20" s="90"/>
      <c r="AS20" s="94">
        <f t="shared" si="3"/>
        <v>130</v>
      </c>
      <c r="AT20" s="95"/>
      <c r="AU20" s="90">
        <v>7</v>
      </c>
      <c r="AV20" s="86">
        <f t="shared" si="4"/>
        <v>137</v>
      </c>
      <c r="AW20" s="96"/>
      <c r="AX20" s="96"/>
      <c r="AY20" s="96"/>
      <c r="AZ20" s="96"/>
      <c r="BA20" s="96"/>
      <c r="BB20" s="96"/>
      <c r="BC20" s="96"/>
      <c r="BD20" s="96"/>
      <c r="BE20" s="96"/>
      <c r="BF20" s="96"/>
      <c r="BG20" s="96"/>
      <c r="BH20" s="96"/>
      <c r="BI20" s="96"/>
      <c r="BJ20" s="96"/>
      <c r="BK20" s="96"/>
      <c r="BL20" s="96"/>
      <c r="BM20" s="81"/>
      <c r="BN20" s="81"/>
      <c r="BO20" s="81"/>
      <c r="BP20" s="81"/>
    </row>
    <row r="21" spans="1:68" ht="19.5" customHeight="1">
      <c r="A21" s="472">
        <v>17</v>
      </c>
      <c r="B21" s="377"/>
      <c r="C21" s="32" t="s">
        <v>1346</v>
      </c>
      <c r="D21" s="86"/>
      <c r="E21" s="87">
        <v>20</v>
      </c>
      <c r="F21" s="89"/>
      <c r="G21" s="89"/>
      <c r="H21" s="89"/>
      <c r="I21" s="89"/>
      <c r="J21" s="89"/>
      <c r="K21" s="90"/>
      <c r="L21" s="89"/>
      <c r="M21" s="87">
        <f t="shared" si="0"/>
        <v>0</v>
      </c>
      <c r="N21" s="89"/>
      <c r="O21" s="89"/>
      <c r="P21" s="89"/>
      <c r="Q21" s="89"/>
      <c r="R21" s="89"/>
      <c r="S21" s="90"/>
      <c r="T21" s="87">
        <f t="shared" si="1"/>
        <v>0</v>
      </c>
      <c r="U21" s="87">
        <f t="shared" si="2"/>
        <v>0</v>
      </c>
      <c r="V21" s="95"/>
      <c r="W21" s="95"/>
      <c r="X21" s="89"/>
      <c r="Y21" s="89"/>
      <c r="Z21" s="89"/>
      <c r="AA21" s="89"/>
      <c r="AB21" s="89"/>
      <c r="AC21" s="89"/>
      <c r="AD21" s="89"/>
      <c r="AE21" s="89"/>
      <c r="AF21" s="89"/>
      <c r="AG21" s="90"/>
      <c r="AH21" s="90"/>
      <c r="AI21" s="90"/>
      <c r="AJ21" s="90"/>
      <c r="AK21" s="90"/>
      <c r="AL21" s="90"/>
      <c r="AM21" s="90"/>
      <c r="AN21" s="90"/>
      <c r="AO21" s="90"/>
      <c r="AP21" s="90"/>
      <c r="AQ21" s="90"/>
      <c r="AR21" s="90"/>
      <c r="AS21" s="94">
        <f t="shared" si="3"/>
        <v>0</v>
      </c>
      <c r="AT21" s="95"/>
      <c r="AU21" s="90">
        <v>20</v>
      </c>
      <c r="AV21" s="86">
        <f t="shared" si="4"/>
        <v>20</v>
      </c>
      <c r="AW21" s="96"/>
      <c r="AX21" s="96"/>
      <c r="AY21" s="96"/>
      <c r="AZ21" s="96"/>
      <c r="BA21" s="96"/>
      <c r="BB21" s="96"/>
      <c r="BC21" s="96"/>
      <c r="BD21" s="96"/>
      <c r="BE21" s="96"/>
      <c r="BF21" s="96"/>
      <c r="BG21" s="96"/>
      <c r="BH21" s="96"/>
      <c r="BI21" s="96"/>
      <c r="BJ21" s="96"/>
      <c r="BK21" s="96"/>
      <c r="BL21" s="96"/>
      <c r="BM21" s="81"/>
      <c r="BN21" s="81"/>
      <c r="BO21" s="81"/>
      <c r="BP21" s="81"/>
    </row>
    <row r="22" spans="1:68" ht="19.5" customHeight="1">
      <c r="A22" s="472">
        <v>18</v>
      </c>
      <c r="B22" s="364" t="s">
        <v>768</v>
      </c>
      <c r="C22" s="32" t="s">
        <v>1124</v>
      </c>
      <c r="D22" s="86">
        <v>39</v>
      </c>
      <c r="E22" s="87">
        <v>6</v>
      </c>
      <c r="F22" s="89"/>
      <c r="G22" s="89"/>
      <c r="H22" s="89"/>
      <c r="I22" s="89"/>
      <c r="J22" s="89"/>
      <c r="K22" s="90">
        <v>3</v>
      </c>
      <c r="L22" s="89"/>
      <c r="M22" s="87">
        <f t="shared" si="0"/>
        <v>3</v>
      </c>
      <c r="N22" s="89"/>
      <c r="O22" s="89"/>
      <c r="P22" s="89"/>
      <c r="Q22" s="89">
        <v>5</v>
      </c>
      <c r="R22" s="89"/>
      <c r="S22" s="90"/>
      <c r="T22" s="87">
        <f t="shared" si="1"/>
        <v>5</v>
      </c>
      <c r="U22" s="87">
        <f t="shared" si="2"/>
        <v>-2</v>
      </c>
      <c r="V22" s="95"/>
      <c r="W22" s="95"/>
      <c r="X22" s="89"/>
      <c r="Y22" s="89"/>
      <c r="Z22" s="89"/>
      <c r="AA22" s="89"/>
      <c r="AB22" s="89">
        <v>9</v>
      </c>
      <c r="AC22" s="89">
        <v>14</v>
      </c>
      <c r="AD22" s="89">
        <v>5</v>
      </c>
      <c r="AE22" s="89"/>
      <c r="AF22" s="89"/>
      <c r="AG22" s="90"/>
      <c r="AH22" s="90">
        <v>8</v>
      </c>
      <c r="AI22" s="90"/>
      <c r="AJ22" s="90"/>
      <c r="AK22" s="90">
        <v>1</v>
      </c>
      <c r="AL22" s="90"/>
      <c r="AM22" s="90"/>
      <c r="AN22" s="90"/>
      <c r="AO22" s="90"/>
      <c r="AP22" s="90"/>
      <c r="AQ22" s="90"/>
      <c r="AR22" s="90"/>
      <c r="AS22" s="94">
        <f t="shared" si="3"/>
        <v>37</v>
      </c>
      <c r="AT22" s="95"/>
      <c r="AU22" s="90">
        <v>6</v>
      </c>
      <c r="AV22" s="86">
        <f t="shared" si="4"/>
        <v>43</v>
      </c>
      <c r="AW22" s="96"/>
      <c r="AX22" s="96"/>
      <c r="AY22" s="96"/>
      <c r="AZ22" s="96"/>
      <c r="BA22" s="96"/>
      <c r="BB22" s="96"/>
      <c r="BC22" s="96"/>
      <c r="BD22" s="96"/>
      <c r="BE22" s="96"/>
      <c r="BF22" s="96"/>
      <c r="BG22" s="96"/>
      <c r="BH22" s="96"/>
      <c r="BI22" s="96"/>
      <c r="BJ22" s="96"/>
      <c r="BK22" s="96"/>
      <c r="BL22" s="96"/>
      <c r="BM22" s="81"/>
      <c r="BN22" s="81"/>
      <c r="BO22" s="81"/>
      <c r="BP22" s="81"/>
    </row>
    <row r="23" spans="1:68" ht="19.5" customHeight="1">
      <c r="A23" s="472">
        <v>19</v>
      </c>
      <c r="B23" s="364" t="s">
        <v>494</v>
      </c>
      <c r="C23" s="32" t="s">
        <v>1186</v>
      </c>
      <c r="D23" s="86">
        <v>253</v>
      </c>
      <c r="E23" s="87">
        <v>32</v>
      </c>
      <c r="F23" s="89"/>
      <c r="G23" s="89"/>
      <c r="H23" s="89"/>
      <c r="I23" s="89">
        <v>10</v>
      </c>
      <c r="J23" s="89"/>
      <c r="K23" s="90"/>
      <c r="L23" s="89"/>
      <c r="M23" s="87">
        <f t="shared" si="0"/>
        <v>10</v>
      </c>
      <c r="N23" s="89">
        <v>9</v>
      </c>
      <c r="O23" s="89"/>
      <c r="P23" s="89"/>
      <c r="Q23" s="89"/>
      <c r="R23" s="89"/>
      <c r="S23" s="90"/>
      <c r="T23" s="87">
        <f t="shared" si="1"/>
        <v>9</v>
      </c>
      <c r="U23" s="87">
        <f t="shared" si="2"/>
        <v>1</v>
      </c>
      <c r="V23" s="95"/>
      <c r="W23" s="95"/>
      <c r="X23" s="89"/>
      <c r="Y23" s="89"/>
      <c r="Z23" s="89"/>
      <c r="AA23" s="89"/>
      <c r="AB23" s="89">
        <v>34</v>
      </c>
      <c r="AC23" s="89">
        <v>111</v>
      </c>
      <c r="AD23" s="89">
        <v>12</v>
      </c>
      <c r="AE23" s="89"/>
      <c r="AF23" s="89"/>
      <c r="AG23" s="90"/>
      <c r="AH23" s="90"/>
      <c r="AI23" s="90"/>
      <c r="AJ23" s="90">
        <v>97</v>
      </c>
      <c r="AK23" s="90"/>
      <c r="AL23" s="90"/>
      <c r="AM23" s="90"/>
      <c r="AN23" s="90"/>
      <c r="AO23" s="90"/>
      <c r="AP23" s="90"/>
      <c r="AQ23" s="90"/>
      <c r="AR23" s="90"/>
      <c r="AS23" s="94">
        <f t="shared" si="3"/>
        <v>254</v>
      </c>
      <c r="AT23" s="95"/>
      <c r="AU23" s="90">
        <v>32</v>
      </c>
      <c r="AV23" s="86">
        <f t="shared" si="4"/>
        <v>286</v>
      </c>
      <c r="AW23" s="96"/>
      <c r="AX23" s="96"/>
      <c r="AY23" s="96"/>
      <c r="AZ23" s="96"/>
      <c r="BA23" s="96"/>
      <c r="BB23" s="96"/>
      <c r="BC23" s="96"/>
      <c r="BD23" s="96"/>
      <c r="BE23" s="96"/>
      <c r="BF23" s="96"/>
      <c r="BG23" s="96"/>
      <c r="BH23" s="96"/>
      <c r="BI23" s="96"/>
      <c r="BJ23" s="96"/>
      <c r="BK23" s="96"/>
      <c r="BL23" s="96"/>
      <c r="BM23" s="81"/>
      <c r="BN23" s="81"/>
      <c r="BO23" s="81"/>
      <c r="BP23" s="81"/>
    </row>
    <row r="24" spans="1:68" ht="19.5" customHeight="1">
      <c r="A24" s="472">
        <v>20</v>
      </c>
      <c r="B24" s="365" t="s">
        <v>776</v>
      </c>
      <c r="C24" s="344" t="s">
        <v>1356</v>
      </c>
      <c r="D24" s="98">
        <v>25</v>
      </c>
      <c r="E24" s="99">
        <v>2</v>
      </c>
      <c r="F24" s="100"/>
      <c r="G24" s="100"/>
      <c r="H24" s="100"/>
      <c r="I24" s="100"/>
      <c r="J24" s="100"/>
      <c r="K24" s="101"/>
      <c r="L24" s="100"/>
      <c r="M24" s="99">
        <f t="shared" si="0"/>
        <v>0</v>
      </c>
      <c r="N24" s="100"/>
      <c r="O24" s="100"/>
      <c r="P24" s="100"/>
      <c r="Q24" s="100"/>
      <c r="R24" s="100"/>
      <c r="S24" s="101"/>
      <c r="T24" s="99">
        <f t="shared" si="1"/>
        <v>0</v>
      </c>
      <c r="U24" s="99">
        <f t="shared" si="2"/>
        <v>0</v>
      </c>
      <c r="V24" s="102"/>
      <c r="W24" s="102"/>
      <c r="X24" s="100"/>
      <c r="Y24" s="100">
        <v>9</v>
      </c>
      <c r="Z24" s="100"/>
      <c r="AA24" s="100"/>
      <c r="AB24" s="100"/>
      <c r="AC24" s="100"/>
      <c r="AD24" s="100"/>
      <c r="AE24" s="100"/>
      <c r="AF24" s="100">
        <v>16</v>
      </c>
      <c r="AG24" s="101"/>
      <c r="AH24" s="101"/>
      <c r="AI24" s="101"/>
      <c r="AJ24" s="101"/>
      <c r="AK24" s="101"/>
      <c r="AL24" s="101"/>
      <c r="AM24" s="101"/>
      <c r="AN24" s="101"/>
      <c r="AO24" s="101"/>
      <c r="AP24" s="101"/>
      <c r="AQ24" s="101"/>
      <c r="AR24" s="101"/>
      <c r="AS24" s="99">
        <f t="shared" si="3"/>
        <v>25</v>
      </c>
      <c r="AT24" s="102"/>
      <c r="AU24" s="101">
        <v>2</v>
      </c>
      <c r="AV24" s="98">
        <f t="shared" si="4"/>
        <v>27</v>
      </c>
      <c r="AW24" s="96"/>
      <c r="AX24" s="96"/>
      <c r="AY24" s="96"/>
      <c r="AZ24" s="96"/>
      <c r="BA24" s="96"/>
      <c r="BB24" s="96"/>
      <c r="BC24" s="96"/>
      <c r="BD24" s="96"/>
      <c r="BE24" s="96"/>
      <c r="BF24" s="96"/>
      <c r="BG24" s="96"/>
      <c r="BH24" s="96"/>
      <c r="BI24" s="96"/>
      <c r="BJ24" s="96"/>
      <c r="BK24" s="96"/>
      <c r="BL24" s="96"/>
      <c r="BM24" s="81"/>
      <c r="BN24" s="81"/>
      <c r="BO24" s="81"/>
      <c r="BP24" s="81"/>
    </row>
    <row r="25" spans="1:68" ht="19.5" customHeight="1">
      <c r="A25" s="472">
        <v>21</v>
      </c>
      <c r="B25" s="366" t="s">
        <v>1082</v>
      </c>
      <c r="C25" s="344" t="s">
        <v>1125</v>
      </c>
      <c r="D25" s="98">
        <v>2</v>
      </c>
      <c r="E25" s="99"/>
      <c r="F25" s="100"/>
      <c r="G25" s="100"/>
      <c r="H25" s="100"/>
      <c r="I25" s="100"/>
      <c r="J25" s="100"/>
      <c r="K25" s="101"/>
      <c r="L25" s="100"/>
      <c r="M25" s="99">
        <f t="shared" si="0"/>
        <v>0</v>
      </c>
      <c r="N25" s="100"/>
      <c r="O25" s="100"/>
      <c r="P25" s="100"/>
      <c r="Q25" s="100"/>
      <c r="R25" s="100"/>
      <c r="S25" s="101"/>
      <c r="T25" s="99">
        <f t="shared" si="1"/>
        <v>0</v>
      </c>
      <c r="U25" s="99">
        <f t="shared" si="2"/>
        <v>0</v>
      </c>
      <c r="V25" s="102"/>
      <c r="W25" s="102"/>
      <c r="X25" s="100"/>
      <c r="Y25" s="100">
        <v>2</v>
      </c>
      <c r="Z25" s="100"/>
      <c r="AA25" s="100"/>
      <c r="AB25" s="100"/>
      <c r="AC25" s="100"/>
      <c r="AD25" s="100"/>
      <c r="AE25" s="100"/>
      <c r="AF25" s="100"/>
      <c r="AG25" s="101"/>
      <c r="AH25" s="101"/>
      <c r="AI25" s="101"/>
      <c r="AJ25" s="101"/>
      <c r="AK25" s="101"/>
      <c r="AL25" s="101"/>
      <c r="AM25" s="101"/>
      <c r="AN25" s="101"/>
      <c r="AO25" s="101"/>
      <c r="AP25" s="101"/>
      <c r="AQ25" s="101"/>
      <c r="AR25" s="101"/>
      <c r="AS25" s="99">
        <f t="shared" si="3"/>
        <v>2</v>
      </c>
      <c r="AT25" s="102"/>
      <c r="AU25" s="101"/>
      <c r="AV25" s="98">
        <f t="shared" si="4"/>
        <v>2</v>
      </c>
      <c r="AW25" s="96"/>
      <c r="AX25" s="96"/>
      <c r="AY25" s="96"/>
      <c r="AZ25" s="96"/>
      <c r="BA25" s="96"/>
      <c r="BB25" s="96"/>
      <c r="BC25" s="96"/>
      <c r="BD25" s="96"/>
      <c r="BE25" s="96"/>
      <c r="BF25" s="96"/>
      <c r="BG25" s="96"/>
      <c r="BH25" s="96"/>
      <c r="BI25" s="96"/>
      <c r="BJ25" s="96"/>
      <c r="BK25" s="96"/>
      <c r="BL25" s="96"/>
      <c r="BM25" s="81"/>
      <c r="BN25" s="81"/>
      <c r="BO25" s="81"/>
      <c r="BP25" s="81"/>
    </row>
    <row r="26" spans="1:68" ht="19.5" customHeight="1">
      <c r="A26" s="472">
        <v>22</v>
      </c>
      <c r="B26" s="367" t="s">
        <v>638</v>
      </c>
      <c r="C26" s="32" t="s">
        <v>1347</v>
      </c>
      <c r="D26" s="86">
        <v>133</v>
      </c>
      <c r="E26" s="87">
        <v>15</v>
      </c>
      <c r="F26" s="89"/>
      <c r="G26" s="89"/>
      <c r="H26" s="89"/>
      <c r="I26" s="89"/>
      <c r="J26" s="89"/>
      <c r="K26" s="90"/>
      <c r="L26" s="89">
        <v>12</v>
      </c>
      <c r="M26" s="87">
        <f t="shared" si="0"/>
        <v>12</v>
      </c>
      <c r="N26" s="89">
        <v>8</v>
      </c>
      <c r="O26" s="89"/>
      <c r="P26" s="89"/>
      <c r="Q26" s="89"/>
      <c r="R26" s="89"/>
      <c r="S26" s="90"/>
      <c r="T26" s="87">
        <f t="shared" si="1"/>
        <v>8</v>
      </c>
      <c r="U26" s="87">
        <f t="shared" si="2"/>
        <v>4</v>
      </c>
      <c r="V26" s="95"/>
      <c r="W26" s="95"/>
      <c r="X26" s="89"/>
      <c r="Y26" s="89"/>
      <c r="Z26" s="89"/>
      <c r="AA26" s="89"/>
      <c r="AB26" s="89"/>
      <c r="AC26" s="89">
        <v>53</v>
      </c>
      <c r="AD26" s="89">
        <v>48</v>
      </c>
      <c r="AE26" s="89"/>
      <c r="AF26" s="89">
        <v>25</v>
      </c>
      <c r="AG26" s="90"/>
      <c r="AH26" s="90"/>
      <c r="AI26" s="90"/>
      <c r="AJ26" s="90"/>
      <c r="AK26" s="90">
        <v>1</v>
      </c>
      <c r="AL26" s="90"/>
      <c r="AM26" s="90"/>
      <c r="AN26" s="90">
        <v>10</v>
      </c>
      <c r="AO26" s="90"/>
      <c r="AP26" s="90"/>
      <c r="AQ26" s="90"/>
      <c r="AR26" s="90"/>
      <c r="AS26" s="94">
        <f t="shared" si="3"/>
        <v>137</v>
      </c>
      <c r="AT26" s="95"/>
      <c r="AU26" s="90">
        <v>15</v>
      </c>
      <c r="AV26" s="86">
        <f t="shared" si="4"/>
        <v>152</v>
      </c>
      <c r="AW26" s="96"/>
      <c r="AX26" s="96"/>
      <c r="AY26" s="96"/>
      <c r="AZ26" s="96"/>
      <c r="BA26" s="96"/>
      <c r="BB26" s="96"/>
      <c r="BC26" s="96"/>
      <c r="BD26" s="96"/>
      <c r="BE26" s="96"/>
      <c r="BF26" s="96"/>
      <c r="BG26" s="96"/>
      <c r="BH26" s="96"/>
      <c r="BI26" s="96"/>
      <c r="BJ26" s="96"/>
      <c r="BK26" s="96"/>
      <c r="BL26" s="96"/>
      <c r="BM26" s="81"/>
      <c r="BN26" s="81"/>
      <c r="BO26" s="81"/>
      <c r="BP26" s="81"/>
    </row>
    <row r="27" spans="1:68" ht="19.5" customHeight="1">
      <c r="A27" s="472">
        <v>23</v>
      </c>
      <c r="B27" s="378" t="s">
        <v>467</v>
      </c>
      <c r="C27" s="32" t="s">
        <v>1143</v>
      </c>
      <c r="D27" s="86">
        <v>75</v>
      </c>
      <c r="E27" s="87">
        <v>10</v>
      </c>
      <c r="F27" s="89"/>
      <c r="G27" s="89"/>
      <c r="H27" s="89"/>
      <c r="I27" s="89"/>
      <c r="J27" s="89"/>
      <c r="K27" s="90"/>
      <c r="L27" s="89"/>
      <c r="M27" s="87">
        <f t="shared" si="0"/>
        <v>0</v>
      </c>
      <c r="N27" s="89"/>
      <c r="O27" s="89"/>
      <c r="P27" s="89"/>
      <c r="Q27" s="89"/>
      <c r="R27" s="89"/>
      <c r="S27" s="90"/>
      <c r="T27" s="87">
        <f t="shared" si="1"/>
        <v>0</v>
      </c>
      <c r="U27" s="87">
        <f t="shared" si="2"/>
        <v>0</v>
      </c>
      <c r="V27" s="95"/>
      <c r="W27" s="95"/>
      <c r="X27" s="89"/>
      <c r="Y27" s="89"/>
      <c r="Z27" s="89"/>
      <c r="AA27" s="89"/>
      <c r="AB27" s="89">
        <v>68</v>
      </c>
      <c r="AC27" s="89"/>
      <c r="AD27" s="89"/>
      <c r="AE27" s="89"/>
      <c r="AF27" s="89"/>
      <c r="AG27" s="90"/>
      <c r="AH27" s="90"/>
      <c r="AI27" s="90"/>
      <c r="AJ27" s="90"/>
      <c r="AK27" s="90">
        <v>7</v>
      </c>
      <c r="AL27" s="90"/>
      <c r="AM27" s="90"/>
      <c r="AN27" s="90"/>
      <c r="AO27" s="90"/>
      <c r="AP27" s="90"/>
      <c r="AQ27" s="90"/>
      <c r="AR27" s="90"/>
      <c r="AS27" s="94">
        <f t="shared" si="3"/>
        <v>75</v>
      </c>
      <c r="AT27" s="95">
        <v>1</v>
      </c>
      <c r="AU27" s="90">
        <v>10</v>
      </c>
      <c r="AV27" s="86">
        <f t="shared" si="4"/>
        <v>85</v>
      </c>
      <c r="AW27" s="96"/>
      <c r="AX27" s="96"/>
      <c r="AY27" s="96"/>
      <c r="AZ27" s="96"/>
      <c r="BA27" s="96"/>
      <c r="BB27" s="96"/>
      <c r="BC27" s="96"/>
      <c r="BD27" s="96"/>
      <c r="BE27" s="96"/>
      <c r="BF27" s="96"/>
      <c r="BG27" s="96"/>
      <c r="BH27" s="96"/>
      <c r="BI27" s="96"/>
      <c r="BJ27" s="96"/>
      <c r="BK27" s="96"/>
      <c r="BL27" s="96"/>
      <c r="BM27" s="81"/>
      <c r="BN27" s="81"/>
      <c r="BO27" s="81"/>
      <c r="BP27" s="81"/>
    </row>
    <row r="28" spans="1:68" ht="19.5" customHeight="1" thickBot="1">
      <c r="A28" s="472">
        <v>24</v>
      </c>
      <c r="B28" s="377"/>
      <c r="C28" s="363" t="s">
        <v>1144</v>
      </c>
      <c r="D28" s="86">
        <v>69</v>
      </c>
      <c r="E28" s="87">
        <v>10</v>
      </c>
      <c r="F28" s="89"/>
      <c r="G28" s="89"/>
      <c r="H28" s="89"/>
      <c r="I28" s="89"/>
      <c r="J28" s="89"/>
      <c r="K28" s="90"/>
      <c r="L28" s="89"/>
      <c r="M28" s="87">
        <f t="shared" si="0"/>
        <v>0</v>
      </c>
      <c r="N28" s="89">
        <v>1</v>
      </c>
      <c r="O28" s="89"/>
      <c r="P28" s="89"/>
      <c r="Q28" s="89"/>
      <c r="R28" s="89"/>
      <c r="S28" s="90"/>
      <c r="T28" s="87">
        <f t="shared" si="1"/>
        <v>1</v>
      </c>
      <c r="U28" s="87">
        <f t="shared" si="2"/>
        <v>-1</v>
      </c>
      <c r="V28" s="95"/>
      <c r="W28" s="95"/>
      <c r="X28" s="89"/>
      <c r="Y28" s="89"/>
      <c r="Z28" s="89"/>
      <c r="AA28" s="89"/>
      <c r="AB28" s="89">
        <v>11</v>
      </c>
      <c r="AC28" s="89">
        <v>55</v>
      </c>
      <c r="AD28" s="89"/>
      <c r="AE28" s="89"/>
      <c r="AF28" s="89"/>
      <c r="AG28" s="90"/>
      <c r="AH28" s="90"/>
      <c r="AI28" s="90">
        <v>2</v>
      </c>
      <c r="AJ28" s="90"/>
      <c r="AK28" s="90"/>
      <c r="AL28" s="90"/>
      <c r="AM28" s="90"/>
      <c r="AN28" s="90"/>
      <c r="AO28" s="90"/>
      <c r="AP28" s="90"/>
      <c r="AQ28" s="90"/>
      <c r="AR28" s="90"/>
      <c r="AS28" s="94">
        <f t="shared" si="3"/>
        <v>68</v>
      </c>
      <c r="AT28" s="95"/>
      <c r="AU28" s="90">
        <v>10</v>
      </c>
      <c r="AV28" s="86">
        <f t="shared" si="4"/>
        <v>78</v>
      </c>
      <c r="AW28" s="96"/>
      <c r="AX28" s="96"/>
      <c r="AY28" s="96"/>
      <c r="AZ28" s="96"/>
      <c r="BA28" s="96"/>
      <c r="BB28" s="96"/>
      <c r="BC28" s="96"/>
      <c r="BD28" s="96"/>
      <c r="BE28" s="96"/>
      <c r="BF28" s="96"/>
      <c r="BG28" s="96"/>
      <c r="BH28" s="96"/>
      <c r="BI28" s="96"/>
      <c r="BJ28" s="96"/>
      <c r="BK28" s="96"/>
      <c r="BL28" s="96"/>
      <c r="BM28" s="81"/>
      <c r="BN28" s="81"/>
      <c r="BO28" s="81"/>
      <c r="BP28" s="81"/>
    </row>
    <row r="29" spans="1:68" ht="19.5" customHeight="1">
      <c r="A29" s="472">
        <v>25</v>
      </c>
      <c r="B29" s="368" t="s">
        <v>483</v>
      </c>
      <c r="C29" s="364" t="s">
        <v>1342</v>
      </c>
      <c r="D29" s="86">
        <v>55</v>
      </c>
      <c r="E29" s="87">
        <v>5</v>
      </c>
      <c r="F29" s="89"/>
      <c r="G29" s="89"/>
      <c r="H29" s="89"/>
      <c r="I29" s="89"/>
      <c r="J29" s="89"/>
      <c r="K29" s="90"/>
      <c r="L29" s="89"/>
      <c r="M29" s="87">
        <f t="shared" si="0"/>
        <v>0</v>
      </c>
      <c r="N29" s="95"/>
      <c r="O29" s="89"/>
      <c r="P29" s="89"/>
      <c r="Q29" s="89"/>
      <c r="R29" s="89"/>
      <c r="S29" s="90"/>
      <c r="T29" s="87">
        <f t="shared" si="1"/>
        <v>0</v>
      </c>
      <c r="U29" s="87">
        <f t="shared" si="2"/>
        <v>0</v>
      </c>
      <c r="V29" s="95"/>
      <c r="W29" s="95"/>
      <c r="X29" s="89"/>
      <c r="Y29" s="89"/>
      <c r="Z29" s="89"/>
      <c r="AA29" s="89"/>
      <c r="AB29" s="89">
        <v>34</v>
      </c>
      <c r="AC29" s="89">
        <v>1</v>
      </c>
      <c r="AD29" s="89">
        <v>14</v>
      </c>
      <c r="AE29" s="89"/>
      <c r="AF29" s="89"/>
      <c r="AG29" s="90"/>
      <c r="AH29" s="90"/>
      <c r="AI29" s="90"/>
      <c r="AJ29" s="90"/>
      <c r="AK29" s="90">
        <v>6</v>
      </c>
      <c r="AL29" s="90"/>
      <c r="AM29" s="90"/>
      <c r="AN29" s="90"/>
      <c r="AO29" s="90"/>
      <c r="AP29" s="90"/>
      <c r="AQ29" s="90"/>
      <c r="AR29" s="90"/>
      <c r="AS29" s="94">
        <f t="shared" si="3"/>
        <v>55</v>
      </c>
      <c r="AT29" s="95"/>
      <c r="AU29" s="90">
        <v>5</v>
      </c>
      <c r="AV29" s="86">
        <f t="shared" si="4"/>
        <v>60</v>
      </c>
      <c r="AW29" s="96"/>
      <c r="AX29" s="96"/>
      <c r="AY29" s="96"/>
      <c r="AZ29" s="96"/>
      <c r="BA29" s="96"/>
      <c r="BB29" s="96"/>
      <c r="BC29" s="96"/>
      <c r="BD29" s="96"/>
      <c r="BE29" s="96"/>
      <c r="BF29" s="96"/>
      <c r="BG29" s="96"/>
      <c r="BH29" s="96"/>
      <c r="BI29" s="96"/>
      <c r="BJ29" s="96"/>
      <c r="BK29" s="96"/>
      <c r="BL29" s="96"/>
      <c r="BM29" s="81"/>
      <c r="BN29" s="81"/>
      <c r="BO29" s="81"/>
      <c r="BP29" s="81"/>
    </row>
    <row r="30" spans="1:68" ht="19.5" customHeight="1" thickBot="1">
      <c r="A30" s="473">
        <v>26</v>
      </c>
      <c r="B30" s="367" t="s">
        <v>635</v>
      </c>
      <c r="C30" s="462" t="s">
        <v>1343</v>
      </c>
      <c r="D30" s="106">
        <v>207</v>
      </c>
      <c r="E30" s="105">
        <v>24</v>
      </c>
      <c r="F30" s="107"/>
      <c r="G30" s="107"/>
      <c r="H30" s="107"/>
      <c r="I30" s="107"/>
      <c r="J30" s="107"/>
      <c r="K30" s="108"/>
      <c r="L30" s="107"/>
      <c r="M30" s="105">
        <f t="shared" si="0"/>
        <v>0</v>
      </c>
      <c r="N30" s="109"/>
      <c r="O30" s="107"/>
      <c r="P30" s="107"/>
      <c r="Q30" s="107"/>
      <c r="R30" s="107"/>
      <c r="S30" s="108"/>
      <c r="T30" s="105">
        <f t="shared" si="1"/>
        <v>0</v>
      </c>
      <c r="U30" s="105">
        <f t="shared" si="2"/>
        <v>0</v>
      </c>
      <c r="V30" s="109"/>
      <c r="W30" s="109"/>
      <c r="X30" s="107"/>
      <c r="Y30" s="107"/>
      <c r="Z30" s="107"/>
      <c r="AA30" s="107"/>
      <c r="AB30" s="107"/>
      <c r="AC30" s="107">
        <v>172</v>
      </c>
      <c r="AD30" s="107">
        <v>1</v>
      </c>
      <c r="AE30" s="107">
        <v>23</v>
      </c>
      <c r="AF30" s="107"/>
      <c r="AG30" s="108"/>
      <c r="AH30" s="108"/>
      <c r="AI30" s="108"/>
      <c r="AJ30" s="108"/>
      <c r="AK30" s="108">
        <v>11</v>
      </c>
      <c r="AL30" s="108"/>
      <c r="AM30" s="108"/>
      <c r="AN30" s="108"/>
      <c r="AO30" s="108"/>
      <c r="AP30" s="108"/>
      <c r="AQ30" s="108"/>
      <c r="AR30" s="108"/>
      <c r="AS30" s="495">
        <f t="shared" si="3"/>
        <v>207</v>
      </c>
      <c r="AT30" s="109">
        <v>16</v>
      </c>
      <c r="AU30" s="108">
        <v>24</v>
      </c>
      <c r="AV30" s="106">
        <f t="shared" si="4"/>
        <v>231</v>
      </c>
      <c r="AW30" s="96"/>
      <c r="AX30" s="96"/>
      <c r="AY30" s="96"/>
      <c r="AZ30" s="96"/>
      <c r="BA30" s="96"/>
      <c r="BB30" s="96"/>
      <c r="BC30" s="96"/>
      <c r="BD30" s="96"/>
      <c r="BE30" s="96"/>
      <c r="BF30" s="96"/>
      <c r="BG30" s="96"/>
      <c r="BH30" s="96"/>
      <c r="BI30" s="96"/>
      <c r="BJ30" s="96"/>
      <c r="BK30" s="96"/>
      <c r="BL30" s="96"/>
      <c r="BM30" s="81"/>
      <c r="BN30" s="81"/>
      <c r="BO30" s="81"/>
      <c r="BP30" s="81"/>
    </row>
    <row r="31" spans="1:68" ht="23.25" customHeight="1" thickBot="1">
      <c r="A31" s="496" t="s">
        <v>1034</v>
      </c>
      <c r="B31" s="497">
        <f>COUNTA(Table9[Name of the city (settlement)])</f>
        <v>23</v>
      </c>
      <c r="C31" s="500">
        <f>COUNTA(Table9[Name of the enterprise])</f>
        <v>26</v>
      </c>
      <c r="D31" s="499">
        <f>SUM(Table9[Total number of  passenger tramcars as of 01.01.2021 ])</f>
        <v>2311</v>
      </c>
      <c r="E31" s="498">
        <f>SUM(Table9[Total number of  service tramcars as of 01.01.2021])</f>
        <v>283</v>
      </c>
      <c r="F31" s="498">
        <f>SUM(Table9[PESA 71-414K])</f>
        <v>7</v>
      </c>
      <c r="G31" s="498">
        <f>SUM(Table9[ЕлектронТ5В641])</f>
        <v>1</v>
      </c>
      <c r="H31" s="498">
        <f>SUM(Table9[В85300М])</f>
        <v>1</v>
      </c>
      <c r="I31" s="498">
        <f>SUM(Table9[Татра Т4DM])</f>
        <v>10</v>
      </c>
      <c r="J31" s="498">
        <f>SUM(Table9[К-1Т306 ])</f>
        <v>3</v>
      </c>
      <c r="K31" s="498">
        <f>SUM(Table9[[Татра ]])</f>
        <v>11</v>
      </c>
      <c r="L31" s="498">
        <f>SUM(Table9[КТ-4D])</f>
        <v>12</v>
      </c>
      <c r="M31" s="498">
        <f>SUM(Table9[Total number of incoming tramcars])</f>
        <v>45</v>
      </c>
      <c r="N31" s="498">
        <f>SUM(Table9[Т-3])</f>
        <v>26</v>
      </c>
      <c r="O31" s="498">
        <f>SUM(Table9[КТ-4SU])</f>
        <v>2</v>
      </c>
      <c r="P31" s="498">
        <f>SUM(Table9[Татра Т4DM2])</f>
        <v>0</v>
      </c>
      <c r="Q31" s="498">
        <f>SUM(Table9[КТМ-5М3])</f>
        <v>13</v>
      </c>
      <c r="R31" s="498">
        <f>SUM(Table9[КТМ-8])</f>
        <v>0</v>
      </c>
      <c r="S31" s="498">
        <f>SUM(Table9[PESA71-414K])</f>
        <v>1</v>
      </c>
      <c r="T31" s="498">
        <f>SUM(Table9[Total number of outgoing tramcars])</f>
        <v>42</v>
      </c>
      <c r="U31" s="498">
        <f>SUM(Table9[Total incoming (+) and outgoing (-) pass. Tramcars])</f>
        <v>3</v>
      </c>
      <c r="V31" s="498">
        <f>SUM(Table9[Міраж])</f>
        <v>40</v>
      </c>
      <c r="W31" s="498">
        <f>SUM(Table9[Ве  4/4,4/6])</f>
        <v>75</v>
      </c>
      <c r="X31" s="498">
        <f>SUM(Table9[ЛТ-10])</f>
        <v>1</v>
      </c>
      <c r="Y31" s="498">
        <f>SUM(Table9[[Гота ]])</f>
        <v>11</v>
      </c>
      <c r="Z31" s="498">
        <f>SUM(Table9[ЛМ-71])</f>
        <v>3</v>
      </c>
      <c r="AA31" s="498">
        <f>SUM(Table9[ЮК-Т6-Б5])</f>
        <v>8</v>
      </c>
      <c r="AB31" s="498">
        <f>SUM(Table9[КТМ])</f>
        <v>277</v>
      </c>
      <c r="AC31" s="498">
        <f>SUM(Table9[Т-32])</f>
        <v>1163</v>
      </c>
      <c r="AD31" s="498">
        <f>SUM(Table9[Т-3М])</f>
        <v>176</v>
      </c>
      <c r="AE31" s="498">
        <f>SUM(Table9[Т3-КВП-Од])</f>
        <v>23</v>
      </c>
      <c r="AF31" s="498">
        <f>SUM(Table9[КТ-4])</f>
        <v>220</v>
      </c>
      <c r="AG31" s="498">
        <f>SUM(Table9[Т4-SU])</f>
        <v>9</v>
      </c>
      <c r="AH31" s="498">
        <f>SUM(Table9[Т6A5])</f>
        <v>8</v>
      </c>
      <c r="AI31" s="498">
        <f>SUM(Table9[КЗR-N])</f>
        <v>17</v>
      </c>
      <c r="AJ31" s="498">
        <f>SUM(Table9[Татра Т4D])</f>
        <v>97</v>
      </c>
      <c r="AK31" s="498">
        <f>SUM(Table9[К-1])</f>
        <v>87</v>
      </c>
      <c r="AL31" s="498">
        <f>SUM(Table9[К-1Т306 3])</f>
        <v>3</v>
      </c>
      <c r="AM31" s="498">
        <f>SUM(Table9[В85300М4])</f>
        <v>1</v>
      </c>
      <c r="AN31" s="498">
        <f>SUM(Table9[Т3-UA-3])</f>
        <v>16</v>
      </c>
      <c r="AO31" s="498">
        <f>SUM(Table9[Електрон])</f>
        <v>20</v>
      </c>
      <c r="AP31" s="498">
        <f>SUM(Table9[TR843])</f>
        <v>1</v>
      </c>
      <c r="AQ31" s="498">
        <f>SUM(Table9[71-154М-К])</f>
        <v>1</v>
      </c>
      <c r="AR31" s="498">
        <f>SUM(Table9[PESA71-414K3])</f>
        <v>57</v>
      </c>
      <c r="AS31" s="498">
        <f>SUM(Table9[Total number of passenger tramcars as of 01.01.2022])</f>
        <v>2314</v>
      </c>
      <c r="AT31" s="498">
        <f>SUM(Table9[Including units in conservation])</f>
        <v>51</v>
      </c>
      <c r="AU31" s="498">
        <f>SUM(Table9[Total number of service tramcars as of 01.01.2022])</f>
        <v>279</v>
      </c>
      <c r="AV31" s="498">
        <f>SUM(Table9[Total number of all tramcars as of 01.01.2022])</f>
        <v>2593</v>
      </c>
      <c r="AW31" s="110"/>
      <c r="AX31" s="110"/>
      <c r="AY31" s="110"/>
      <c r="AZ31" s="110"/>
      <c r="BA31" s="110"/>
      <c r="BB31" s="110"/>
      <c r="BC31" s="110"/>
      <c r="BD31" s="110"/>
      <c r="BE31" s="110"/>
      <c r="BF31" s="110"/>
      <c r="BG31" s="110"/>
      <c r="BH31" s="110"/>
      <c r="BI31" s="110"/>
      <c r="BJ31" s="110"/>
      <c r="BK31" s="110"/>
      <c r="BL31" s="110"/>
      <c r="BM31" s="110"/>
      <c r="BN31" s="110"/>
      <c r="BO31" s="110"/>
      <c r="BP31" s="110"/>
    </row>
    <row r="32" spans="1:68" ht="17.25" customHeight="1">
      <c r="A32" s="76" t="s">
        <v>1418</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2"/>
      <c r="AT32" s="111"/>
      <c r="AU32" s="111"/>
      <c r="AV32" s="111"/>
      <c r="AW32" s="114"/>
      <c r="AX32" s="81"/>
      <c r="AY32" s="81"/>
      <c r="AZ32" s="81"/>
      <c r="BA32" s="81"/>
      <c r="BB32" s="81"/>
      <c r="BC32" s="81"/>
      <c r="BD32" s="81"/>
      <c r="BE32" s="81"/>
      <c r="BF32" s="81"/>
      <c r="BG32" s="81"/>
      <c r="BH32" s="81"/>
      <c r="BI32" s="81"/>
      <c r="BJ32" s="81"/>
      <c r="BK32" s="81"/>
      <c r="BL32" s="81"/>
      <c r="BM32" s="81"/>
      <c r="BN32" s="81"/>
      <c r="BO32" s="81"/>
      <c r="BP32" s="81"/>
    </row>
    <row r="33" spans="1:68" ht="17.25" customHeight="1">
      <c r="A33" s="358" t="s">
        <v>1085</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81"/>
      <c r="AX33" s="81"/>
      <c r="AY33" s="81"/>
      <c r="AZ33" s="474"/>
      <c r="BA33" s="81"/>
      <c r="BB33" s="81"/>
      <c r="BC33" s="81"/>
      <c r="BD33" s="81"/>
      <c r="BE33" s="81"/>
      <c r="BF33" s="81"/>
      <c r="BG33" s="81"/>
      <c r="BH33" s="81"/>
      <c r="BI33" s="81"/>
      <c r="BJ33" s="81"/>
      <c r="BK33" s="81"/>
      <c r="BL33" s="81"/>
      <c r="BM33" s="81"/>
      <c r="BN33" s="81"/>
      <c r="BO33" s="81"/>
      <c r="BP33" s="81"/>
    </row>
    <row r="34" spans="1:68" ht="24.75" customHeight="1">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81"/>
      <c r="AX34" s="81"/>
      <c r="AY34" s="81"/>
      <c r="AZ34" s="81"/>
      <c r="BA34" s="81"/>
      <c r="BB34" s="81"/>
      <c r="BC34" s="81"/>
      <c r="BD34" s="81"/>
      <c r="BE34" s="81"/>
      <c r="BF34" s="81"/>
      <c r="BG34" s="81"/>
      <c r="BH34" s="81"/>
      <c r="BI34" s="81"/>
      <c r="BJ34" s="81"/>
      <c r="BK34" s="81"/>
      <c r="BL34" s="81"/>
      <c r="BM34" s="81"/>
      <c r="BN34" s="81"/>
      <c r="BO34" s="81"/>
      <c r="BP34" s="81"/>
    </row>
    <row r="35" spans="1:68" ht="12.7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row>
    <row r="36" spans="1:68" ht="12.7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row>
    <row r="37" spans="1:68" ht="12.7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row>
    <row r="38" spans="1:68" ht="12.7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row>
    <row r="39" spans="1:68" ht="12.7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row>
    <row r="40" spans="1:68" ht="12.7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row>
    <row r="41" spans="1:68" ht="12.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row>
    <row r="42" spans="1:68" ht="12.7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row>
    <row r="43" spans="1:68" ht="12.7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row>
    <row r="44" spans="1:68" ht="12.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row>
    <row r="45" spans="1:68" ht="12.7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row>
    <row r="46" spans="1:68" ht="12.7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row>
    <row r="47" spans="1:68" ht="12.7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row>
    <row r="48" spans="1:68" ht="12.7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row>
    <row r="49" spans="1:68" ht="12.7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row>
    <row r="50" spans="1:68" ht="12.7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row>
    <row r="51" spans="1:68" ht="12.7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row>
    <row r="52" spans="1:68" ht="12.7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row>
    <row r="53" spans="1:68" ht="12.7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row>
    <row r="54" spans="1:68" ht="12.7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row>
    <row r="55" spans="1:68" ht="12.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row>
    <row r="56" spans="1:68" ht="12.7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row>
    <row r="57" spans="1:68" ht="12.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row>
    <row r="58" spans="1:68" ht="12.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row>
    <row r="59" spans="1:68" ht="12.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row>
    <row r="60" spans="1:68" ht="12.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row>
    <row r="61" spans="1:68" ht="12.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row>
    <row r="62" spans="1:68" ht="12.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row>
    <row r="63" spans="1:68" ht="12.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row>
    <row r="64" spans="1:68" ht="12.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row>
    <row r="65" spans="1:68" ht="12.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row>
    <row r="66" spans="1:68" ht="12.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row>
    <row r="67" spans="1:68" ht="12.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row>
    <row r="68" spans="1:68" ht="12.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row>
    <row r="69" spans="1:68" ht="12.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row>
    <row r="70" spans="1:68" ht="12.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row>
    <row r="71" spans="1:68" ht="12.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row>
    <row r="72" spans="1:68" ht="12.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row>
    <row r="73" spans="1:68" ht="12.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row>
    <row r="74" spans="1:68" ht="12.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row>
    <row r="75" spans="1:68" ht="12.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row>
    <row r="76" spans="1:68" ht="12.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row>
    <row r="77" spans="1:68" ht="12.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row>
    <row r="78" spans="1:68" ht="12.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row>
    <row r="79" spans="1:68" ht="12.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row>
    <row r="80" spans="1:68" ht="12.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row>
    <row r="81" spans="1:68" ht="12.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row>
    <row r="82" spans="1:68" ht="12.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row>
    <row r="83" spans="1:68" ht="12.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row>
    <row r="84" spans="1:68" ht="12.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row>
    <row r="85" spans="1:68" ht="12.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row>
    <row r="86" spans="1:68" ht="12.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row>
    <row r="87" spans="1:68" ht="12.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row>
    <row r="88" spans="1:68" ht="12.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row>
    <row r="89" spans="1:68" ht="12.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row>
    <row r="90" spans="1:68" ht="12.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row>
    <row r="91" spans="1:68" ht="12.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row>
    <row r="92" spans="1:68" ht="12.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row>
    <row r="93" spans="1:68" ht="12.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row>
    <row r="94" spans="1:68" ht="12.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row>
    <row r="95" spans="1:68" ht="12.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row>
    <row r="96" spans="1:68" ht="12.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row>
    <row r="97" spans="1:68" ht="12.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row>
    <row r="98" spans="1:68" ht="12.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row>
    <row r="99" spans="1:68" ht="12.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row>
    <row r="100" spans="1:68" ht="12.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row>
    <row r="101" spans="1:68" ht="12.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row>
    <row r="102" spans="1:68" ht="12.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row>
    <row r="103" spans="1:68" ht="12.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row>
    <row r="104" spans="1:68" ht="12.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row>
    <row r="105" spans="1:68" ht="12.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row>
    <row r="106" spans="1:68" ht="12.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row>
    <row r="107" spans="1:68" ht="12.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row>
    <row r="108" spans="1:68" ht="12.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row>
    <row r="109" spans="1:68" ht="12.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row>
    <row r="110" spans="1:68" ht="12.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row>
    <row r="111" spans="1:68" ht="12.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row>
    <row r="112" spans="1:68" ht="12.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row>
    <row r="113" spans="1:68" ht="12.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row>
    <row r="114" spans="1:68" ht="12.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row>
    <row r="115" spans="1:68" ht="12.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row>
    <row r="116" spans="1:68" ht="12.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row>
    <row r="117" spans="1:68" ht="12.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row>
    <row r="118" spans="1:68" ht="12.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row>
    <row r="119" spans="1:68" ht="12.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row>
    <row r="120" spans="1:68" ht="12.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row>
    <row r="121" spans="1:68" ht="12.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row>
    <row r="122" spans="1:68" ht="12.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row>
    <row r="123" spans="1:68" ht="12.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row>
    <row r="124" spans="1:68" ht="12.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row>
    <row r="125" spans="1:68" ht="12.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row>
    <row r="126" spans="1:68" ht="12.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row>
    <row r="127" spans="1:68" ht="12.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row>
    <row r="128" spans="1:68" ht="12.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row>
    <row r="129" spans="1:68" ht="12.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row>
    <row r="130" spans="1:68" ht="12.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row>
    <row r="131" spans="1:68" ht="12.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row>
    <row r="132" spans="1:68" ht="12.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row>
    <row r="133" spans="1:68" ht="12.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row>
    <row r="134" spans="1:68" ht="12.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row>
    <row r="135" spans="1:68" ht="12.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row>
    <row r="136" spans="1:68" ht="12.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row>
    <row r="137" spans="1:68" ht="12.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row>
    <row r="138" spans="1:68" ht="12.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row>
    <row r="139" spans="1:68" ht="12.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row>
    <row r="140" spans="1:68" ht="12.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row>
    <row r="141" spans="1:68" ht="12.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row>
    <row r="142" spans="1:68" ht="12.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row>
    <row r="143" spans="1:68" ht="12.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row>
    <row r="144" spans="1:68" ht="12.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row>
    <row r="145" spans="1:68" ht="12.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row>
    <row r="146" spans="1:68" ht="12.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row>
    <row r="147" spans="1:68" ht="12.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row>
    <row r="148" spans="1:68" ht="12.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row>
    <row r="149" spans="1:68" ht="12.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row>
    <row r="150" spans="1:68" ht="12.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row>
    <row r="151" spans="1:68" ht="12.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row>
    <row r="152" spans="1:68" ht="12.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row>
    <row r="153" spans="1:68" ht="12.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row>
    <row r="154" spans="1:68" ht="12.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row>
    <row r="155" spans="1:68" ht="12.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row>
    <row r="156" spans="1:68" ht="12.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row>
    <row r="157" spans="1:68" ht="12.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row>
    <row r="158" spans="1:68" ht="12.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row>
    <row r="159" spans="1:68" ht="12.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row>
    <row r="160" spans="1:68" ht="12.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row>
    <row r="161" spans="1:68" ht="12.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row>
    <row r="162" spans="1:68" ht="12.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row>
    <row r="163" spans="1:68" ht="12.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row>
    <row r="164" spans="1:68" ht="12.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row>
    <row r="165" spans="1:68" ht="12.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row>
    <row r="166" spans="1:68" ht="12.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row>
    <row r="167" spans="1:68" ht="12.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row>
    <row r="168" spans="1:68" ht="12.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row>
    <row r="169" spans="1:68" ht="12.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row>
    <row r="170" spans="1:68" ht="12.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row>
    <row r="171" spans="1:68" ht="12.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row>
    <row r="172" spans="1:68" ht="12.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row>
    <row r="173" spans="1:68" ht="12.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row>
    <row r="174" spans="1:68" ht="12.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row>
    <row r="175" spans="1:68" ht="12.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row>
    <row r="176" spans="1:68" ht="12.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row>
    <row r="177" spans="1:68" ht="12.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row>
    <row r="178" spans="1:68" ht="12.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row>
    <row r="179" spans="1:68" ht="12.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row>
    <row r="180" spans="1:68" ht="12.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row>
    <row r="181" spans="1:68" ht="12.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row>
    <row r="182" spans="1:68" ht="12.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row>
    <row r="183" spans="1:68" ht="12.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row>
    <row r="184" spans="1:68" ht="12.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row>
    <row r="185" spans="1:68" ht="12.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row>
    <row r="186" spans="1:68" ht="12.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row>
    <row r="187" spans="1:68" ht="12.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row>
    <row r="188" spans="1:68" ht="12.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row>
    <row r="189" spans="1:68" ht="12.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row>
    <row r="190" spans="1:68" ht="12.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row>
    <row r="191" spans="1:68" ht="12.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row>
    <row r="192" spans="1:68" ht="12.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row>
    <row r="193" spans="1:68" ht="12.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row>
    <row r="194" spans="1:68" ht="12.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row>
    <row r="195" spans="1:68" ht="12.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row>
    <row r="196" spans="1:68" ht="12.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row>
    <row r="197" spans="1:68" ht="12.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row>
    <row r="198" spans="1:68" ht="12.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row>
    <row r="199" spans="1:68" ht="12.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row>
    <row r="200" spans="1:68" ht="12.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row>
    <row r="201" spans="1:68" ht="12.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row>
    <row r="202" spans="1:68" ht="12.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row>
    <row r="203" spans="1:68" ht="12.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row>
    <row r="204" spans="1:68" ht="12.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row>
    <row r="205" spans="1:68" ht="12.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row>
    <row r="206" spans="1:68" ht="12.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row>
    <row r="207" spans="1:68" ht="12.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row>
    <row r="208" spans="1:68" ht="12.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row>
    <row r="209" spans="1:68" ht="12.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row>
    <row r="210" spans="1:68" ht="12.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row>
    <row r="211" spans="1:68" ht="12.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row>
    <row r="212" spans="1:68" ht="12.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row>
    <row r="213" spans="1:68" ht="12.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row>
    <row r="214" spans="1:68" ht="12.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row>
    <row r="215" spans="1:68" ht="12.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row>
    <row r="216" spans="1:68" ht="12.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row>
    <row r="217" spans="1:68" ht="12.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row>
    <row r="218" spans="1:68" ht="12.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row>
    <row r="219" spans="1:68" ht="12.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row>
    <row r="220" spans="1:68" ht="12.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row>
    <row r="221" spans="1:68" ht="12.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row>
    <row r="222" spans="1:68" ht="12.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row>
    <row r="223" spans="1:68" ht="12.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row>
    <row r="224" spans="1:68" ht="12.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row>
    <row r="225" spans="1:68" ht="12.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row>
    <row r="226" spans="1:68" ht="12.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row>
    <row r="227" spans="1:68" ht="12.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row>
    <row r="228" spans="1:68" ht="12.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row>
    <row r="229" spans="1:68" ht="12.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row>
    <row r="230" spans="1:68" ht="12.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row>
    <row r="231" spans="1:68" ht="12.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row>
    <row r="232" spans="1:68" ht="12.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row>
    <row r="233" spans="1:68" ht="12.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row>
    <row r="234" spans="1:68" ht="12.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row>
    <row r="235" spans="1:68" ht="12.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row>
    <row r="236" spans="1:68" ht="12.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row>
    <row r="237" spans="1:68" ht="12.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row>
    <row r="238" spans="1:68" ht="12.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row>
    <row r="239" spans="1:68" ht="12.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row>
    <row r="240" spans="1:68" ht="12.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row>
    <row r="241" spans="1:68" ht="12.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row>
    <row r="242" spans="1:68" ht="12.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row>
    <row r="243" spans="1:68" ht="12.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row>
    <row r="244" spans="1:68" ht="12.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row>
    <row r="245" spans="1:68" ht="12.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row>
    <row r="246" spans="1:68" ht="12.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row>
    <row r="247" spans="1:68" ht="12.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row>
    <row r="248" spans="1:68" ht="12.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row>
    <row r="249" spans="1:68" ht="12.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row>
    <row r="250" spans="1:68" ht="12.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row>
    <row r="251" spans="1:68" ht="12.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row>
    <row r="252" spans="1:68" ht="12.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row>
    <row r="253" spans="1:68" ht="12.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row>
    <row r="254" spans="1:68" ht="12.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row>
    <row r="255" spans="1:68" ht="12.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row>
    <row r="256" spans="1:68" ht="12.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row>
    <row r="257" spans="1:68" ht="12.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row>
    <row r="258" spans="1:68" ht="12.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row>
    <row r="259" spans="1:68" ht="12.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row>
    <row r="260" spans="1:68" ht="12.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row>
    <row r="261" spans="1:68" ht="12.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row>
    <row r="262" spans="1:68" ht="12.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row>
    <row r="263" spans="1:68" ht="12.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row>
    <row r="264" spans="1:68" ht="12.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row>
    <row r="265" spans="1:68" ht="12.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row>
    <row r="266" spans="1:68" ht="12.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row>
    <row r="267" spans="1:68" ht="12.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row>
    <row r="268" spans="1:68" ht="12.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row>
    <row r="269" spans="1:68" ht="12.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row>
    <row r="270" spans="1:68" ht="12.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row>
    <row r="271" spans="1:68" ht="12.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row>
    <row r="272" spans="1:68" ht="12.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row>
    <row r="273" spans="1:68" ht="12.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row>
    <row r="274" spans="1:68" ht="12.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row>
    <row r="275" spans="1:68" ht="12.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row>
    <row r="276" spans="1:68" ht="12.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row>
    <row r="277" spans="1:68" ht="12.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row>
    <row r="278" spans="1:68" ht="12.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row>
    <row r="279" spans="1:68" ht="12.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row>
    <row r="280" spans="1:68" ht="12.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row>
    <row r="281" spans="1:68" ht="12.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row>
    <row r="282" spans="1:68" ht="12.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row>
    <row r="283" spans="1:68" ht="12.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row>
    <row r="284" spans="1:68" ht="12.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row>
    <row r="285" spans="1:68" ht="12.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row>
    <row r="286" spans="1:68" ht="12.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row>
    <row r="287" spans="1:68" ht="12.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row>
    <row r="288" spans="1:68" ht="12.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row>
    <row r="289" spans="1:68" ht="12.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row>
    <row r="290" spans="1:68" ht="12.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row>
    <row r="291" spans="1:68" ht="12.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row>
    <row r="292" spans="1:68" ht="12.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row>
    <row r="293" spans="1:68" ht="12.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row>
    <row r="294" spans="1:68" ht="12.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row>
    <row r="295" spans="1:68" ht="12.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row>
    <row r="296" spans="1:68" ht="12.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row>
    <row r="297" spans="1:68" ht="12.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row>
    <row r="298" spans="1:68" ht="12.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row>
    <row r="299" spans="1:68" ht="12.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row>
    <row r="300" spans="1:68" ht="12.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row>
    <row r="301" spans="1:68" ht="12.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row>
    <row r="302" spans="1:68" ht="12.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row>
    <row r="303" spans="1:68" ht="12.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row>
    <row r="304" spans="1:68" ht="12.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row>
    <row r="305" spans="1:68" ht="12.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row>
    <row r="306" spans="1:68" ht="12.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row>
    <row r="307" spans="1:68" ht="12.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row>
    <row r="308" spans="1:68" ht="12.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row>
    <row r="309" spans="1:68" ht="12.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row>
    <row r="310" spans="1:68" ht="12.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row>
    <row r="311" spans="1:68" ht="12.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row>
    <row r="312" spans="1:68" ht="12.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row>
    <row r="313" spans="1:68" ht="12.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row>
    <row r="314" spans="1:68" ht="12.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row>
    <row r="315" spans="1:68" ht="12.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row>
    <row r="316" spans="1:68" ht="12.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row>
    <row r="317" spans="1:68" ht="12.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row>
    <row r="318" spans="1:68" ht="12.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row>
    <row r="319" spans="1:68" ht="12.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row>
    <row r="320" spans="1:68" ht="12.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row>
    <row r="321" spans="1:68" ht="12.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row>
    <row r="322" spans="1:68" ht="12.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row>
    <row r="323" spans="1:68" ht="12.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row>
    <row r="324" spans="1:68" ht="12.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row>
    <row r="325" spans="1:68" ht="12.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row>
    <row r="326" spans="1:68" ht="12.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row>
    <row r="327" spans="1:68" ht="12.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row>
    <row r="328" spans="1:68" ht="12.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row>
    <row r="329" spans="1:68" ht="12.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row>
    <row r="330" spans="1:68" ht="12.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row>
    <row r="331" spans="1:68" ht="12.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row>
    <row r="332" spans="1:68" ht="12.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row>
    <row r="333" spans="1:68" ht="12.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row>
    <row r="334" spans="1:68" ht="12.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row>
    <row r="335" spans="1:68" ht="12.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row>
    <row r="336" spans="1:68" ht="12.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row>
    <row r="337" spans="1:68" ht="12.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row>
    <row r="338" spans="1:68" ht="12.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row>
    <row r="339" spans="1:68" ht="12.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row>
    <row r="340" spans="1:68" ht="12.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row>
    <row r="341" spans="1:68" ht="12.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row>
    <row r="342" spans="1:68" ht="12.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row>
    <row r="343" spans="1:68" ht="12.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row>
    <row r="344" spans="1:68" ht="12.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row>
    <row r="345" spans="1:68" ht="12.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row>
    <row r="346" spans="1:68" ht="12.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row>
    <row r="347" spans="1:68" ht="12.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row>
    <row r="348" spans="1:68" ht="12.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row>
    <row r="349" spans="1:68" ht="12.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row>
    <row r="350" spans="1:68" ht="12.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row>
    <row r="351" spans="1:68" ht="12.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row>
    <row r="352" spans="1:68" ht="12.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row>
    <row r="353" spans="1:68" ht="12.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row>
    <row r="354" spans="1:68" ht="12.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row>
    <row r="355" spans="1:68" ht="12.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row>
    <row r="356" spans="1:68" ht="12.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row>
    <row r="357" spans="1:68" ht="12.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row>
    <row r="358" spans="1:68" ht="12.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row>
    <row r="359" spans="1:68" ht="12.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row>
    <row r="360" spans="1:68" ht="12.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row>
    <row r="361" spans="1:68" ht="12.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row>
    <row r="362" spans="1:68" ht="12.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row>
    <row r="363" spans="1:68" ht="12.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row>
    <row r="364" spans="1:68" ht="12.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row>
    <row r="365" spans="1:68" ht="12.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row>
    <row r="366" spans="1:68" ht="12.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row>
    <row r="367" spans="1:68" ht="12.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row>
    <row r="368" spans="1:68" ht="12.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row>
    <row r="369" spans="1:68" ht="12.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row>
    <row r="370" spans="1:68" ht="12.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row>
    <row r="371" spans="1:68" ht="12.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row>
    <row r="372" spans="1:68" ht="12.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row>
    <row r="373" spans="1:68" ht="12.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row>
    <row r="374" spans="1:68" ht="12.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row>
    <row r="375" spans="1:68" ht="12.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row>
    <row r="376" spans="1:68" ht="12.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row>
    <row r="377" spans="1:68" ht="12.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row>
    <row r="378" spans="1:68" ht="12.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row>
    <row r="379" spans="1:68" ht="12.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row>
    <row r="380" spans="1:68" ht="12.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row>
    <row r="381" spans="1:68" ht="12.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row>
    <row r="382" spans="1:68" ht="12.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row>
    <row r="383" spans="1:68" ht="12.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row>
    <row r="384" spans="1:68" ht="12.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row>
    <row r="385" spans="1:68" ht="12.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row>
    <row r="386" spans="1:68" ht="12.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row>
    <row r="387" spans="1:68" ht="12.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row>
    <row r="388" spans="1:68" ht="12.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row>
    <row r="389" spans="1:68" ht="12.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row>
    <row r="390" spans="1:68" ht="12.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row>
    <row r="391" spans="1:68" ht="12.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row>
    <row r="392" spans="1:68" ht="12.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row>
    <row r="393" spans="1:68" ht="12.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row>
    <row r="394" spans="1:68" ht="12.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row>
    <row r="395" spans="1:68" ht="12.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row>
    <row r="396" spans="1:68" ht="12.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row>
    <row r="397" spans="1:68" ht="12.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row>
    <row r="398" spans="1:68" ht="12.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row>
    <row r="399" spans="1:68" ht="12.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row>
    <row r="400" spans="1:68" ht="12.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row>
    <row r="401" spans="1:68" ht="12.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row>
    <row r="402" spans="1:68" ht="12.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row>
    <row r="403" spans="1:68" ht="12.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row>
    <row r="404" spans="1:68" ht="12.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row>
    <row r="405" spans="1:68" ht="12.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row>
    <row r="406" spans="1:68" ht="12.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row>
    <row r="407" spans="1:68" ht="12.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row>
    <row r="408" spans="1:68" ht="12.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row>
    <row r="409" spans="1:68" ht="12.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row>
    <row r="410" spans="1:68" ht="12.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row>
    <row r="411" spans="1:68" ht="12.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row>
    <row r="412" spans="1:68" ht="12.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row>
    <row r="413" spans="1:68" ht="12.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row>
    <row r="414" spans="1:68" ht="12.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row>
    <row r="415" spans="1:68" ht="12.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row>
    <row r="416" spans="1:68" ht="12.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row>
    <row r="417" spans="1:68" ht="12.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row>
    <row r="418" spans="1:68" ht="12.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row>
    <row r="419" spans="1:68" ht="12.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row>
    <row r="420" spans="1:68" ht="12.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row>
    <row r="421" spans="1:68" ht="12.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row>
    <row r="422" spans="1:68" ht="12.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row>
    <row r="423" spans="1:68" ht="12.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row>
    <row r="424" spans="1:68" ht="12.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row>
    <row r="425" spans="1:68" ht="12.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row>
    <row r="426" spans="1:68" ht="12.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row>
    <row r="427" spans="1:68" ht="12.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row>
    <row r="428" spans="1:68" ht="12.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row>
    <row r="429" spans="1:68" ht="12.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row>
    <row r="430" spans="1:68" ht="12.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row>
    <row r="431" spans="1:68" ht="12.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row>
    <row r="432" spans="1:68" ht="12.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row>
    <row r="433" spans="1:68" ht="12.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row>
    <row r="434" spans="1:68" ht="12.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row>
    <row r="435" spans="1:68" ht="12.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row>
    <row r="436" spans="1:68" ht="12.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row>
    <row r="437" spans="1:68" ht="12.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row>
    <row r="438" spans="1:68" ht="12.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row>
    <row r="439" spans="1:68" ht="12.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row>
    <row r="440" spans="1:68" ht="12.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row>
    <row r="441" spans="1:68" ht="12.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row>
    <row r="442" spans="1:68" ht="12.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row>
    <row r="443" spans="1:68" ht="12.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row>
    <row r="444" spans="1:68" ht="12.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row>
    <row r="445" spans="1:68" ht="12.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row>
    <row r="446" spans="1:68" ht="12.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row>
    <row r="447" spans="1:68" ht="12.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row>
    <row r="448" spans="1:68" ht="12.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row>
    <row r="449" spans="1:68" ht="12.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row>
    <row r="450" spans="1:68" ht="12.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row>
    <row r="451" spans="1:68" ht="12.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row>
    <row r="452" spans="1:68" ht="12.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row>
    <row r="453" spans="1:68" ht="12.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row>
    <row r="454" spans="1:68" ht="12.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row>
    <row r="455" spans="1:68" ht="12.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row>
    <row r="456" spans="1:68" ht="12.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row>
    <row r="457" spans="1:68" ht="12.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row>
    <row r="458" spans="1:68" ht="12.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row>
    <row r="459" spans="1:68" ht="12.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row>
    <row r="460" spans="1:68" ht="12.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row>
    <row r="461" spans="1:68" ht="12.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row>
    <row r="462" spans="1:68" ht="12.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row>
    <row r="463" spans="1:68" ht="12.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row>
    <row r="464" spans="1:68" ht="12.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row>
    <row r="465" spans="1:68" ht="12.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row>
    <row r="466" spans="1:68" ht="12.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row>
    <row r="467" spans="1:68" ht="12.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row>
    <row r="468" spans="1:68" ht="12.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row>
    <row r="469" spans="1:68" ht="12.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row>
    <row r="470" spans="1:68" ht="12.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row>
    <row r="471" spans="1:68" ht="12.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row>
    <row r="472" spans="1:68" ht="12.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row>
    <row r="473" spans="1:68" ht="12.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row>
    <row r="474" spans="1:68" ht="12.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row>
    <row r="475" spans="1:68" ht="12.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row>
    <row r="476" spans="1:68" ht="12.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row>
    <row r="477" spans="1:68" ht="12.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row>
    <row r="478" spans="1:68" ht="12.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row>
    <row r="479" spans="1:68" ht="12.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row>
    <row r="480" spans="1:68" ht="12.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row>
    <row r="481" spans="1:68" ht="12.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row>
    <row r="482" spans="1:68" ht="12.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row>
    <row r="483" spans="1:68" ht="12.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row>
    <row r="484" spans="1:68" ht="12.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row>
    <row r="485" spans="1:68" ht="12.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row>
    <row r="486" spans="1:68" ht="12.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row>
    <row r="487" spans="1:68" ht="12.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row>
    <row r="488" spans="1:68" ht="12.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row>
    <row r="489" spans="1:68" ht="12.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row>
    <row r="490" spans="1:68" ht="12.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row>
    <row r="491" spans="1:68" ht="12.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row>
    <row r="492" spans="1:68" ht="12.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row>
    <row r="493" spans="1:68" ht="12.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row>
    <row r="494" spans="1:68" ht="12.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row>
    <row r="495" spans="1:68" ht="12.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row>
    <row r="496" spans="1:68" ht="12.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row>
    <row r="497" spans="1:68" ht="12.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81"/>
      <c r="BH497" s="81"/>
      <c r="BI497" s="81"/>
      <c r="BJ497" s="81"/>
      <c r="BK497" s="81"/>
      <c r="BL497" s="81"/>
      <c r="BM497" s="81"/>
      <c r="BN497" s="81"/>
      <c r="BO497" s="81"/>
      <c r="BP497" s="81"/>
    </row>
    <row r="498" spans="1:68" ht="12.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row>
    <row r="499" spans="1:68" ht="12.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row>
    <row r="500" spans="1:68" ht="12.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row>
    <row r="501" spans="1:68" ht="12.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row>
    <row r="502" spans="1:68" ht="12.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row>
    <row r="503" spans="1:68" ht="12.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row>
    <row r="504" spans="1:68" ht="12.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row>
    <row r="505" spans="1:68" ht="12.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row>
    <row r="506" spans="1:68" ht="12.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row>
    <row r="507" spans="1:68" ht="12.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row>
    <row r="508" spans="1:68" ht="12.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row>
    <row r="509" spans="1:68" ht="12.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row>
    <row r="510" spans="1:68" ht="12.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row>
    <row r="511" spans="1:68" ht="12.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row>
    <row r="512" spans="1:68" ht="12.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row>
    <row r="513" spans="1:68" ht="12.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row>
    <row r="514" spans="1:68" ht="12.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row>
    <row r="515" spans="1:68" ht="12.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c r="BG515" s="81"/>
      <c r="BH515" s="81"/>
      <c r="BI515" s="81"/>
      <c r="BJ515" s="81"/>
      <c r="BK515" s="81"/>
      <c r="BL515" s="81"/>
      <c r="BM515" s="81"/>
      <c r="BN515" s="81"/>
      <c r="BO515" s="81"/>
      <c r="BP515" s="81"/>
    </row>
    <row r="516" spans="1:68" ht="12.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row>
    <row r="517" spans="1:68" ht="12.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c r="BG517" s="81"/>
      <c r="BH517" s="81"/>
      <c r="BI517" s="81"/>
      <c r="BJ517" s="81"/>
      <c r="BK517" s="81"/>
      <c r="BL517" s="81"/>
      <c r="BM517" s="81"/>
      <c r="BN517" s="81"/>
      <c r="BO517" s="81"/>
      <c r="BP517" s="81"/>
    </row>
    <row r="518" spans="1:68" ht="12.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c r="BG518" s="81"/>
      <c r="BH518" s="81"/>
      <c r="BI518" s="81"/>
      <c r="BJ518" s="81"/>
      <c r="BK518" s="81"/>
      <c r="BL518" s="81"/>
      <c r="BM518" s="81"/>
      <c r="BN518" s="81"/>
      <c r="BO518" s="81"/>
      <c r="BP518" s="81"/>
    </row>
    <row r="519" spans="1:68" ht="12.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row>
    <row r="520" spans="1:68" ht="12.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row>
    <row r="521" spans="1:68" ht="12.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row>
    <row r="522" spans="1:68" ht="12.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row>
    <row r="523" spans="1:68" ht="12.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c r="BG523" s="81"/>
      <c r="BH523" s="81"/>
      <c r="BI523" s="81"/>
      <c r="BJ523" s="81"/>
      <c r="BK523" s="81"/>
      <c r="BL523" s="81"/>
      <c r="BM523" s="81"/>
      <c r="BN523" s="81"/>
      <c r="BO523" s="81"/>
      <c r="BP523" s="81"/>
    </row>
    <row r="524" spans="1:68" ht="12.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row>
    <row r="525" spans="1:68" ht="12.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c r="BG525" s="81"/>
      <c r="BH525" s="81"/>
      <c r="BI525" s="81"/>
      <c r="BJ525" s="81"/>
      <c r="BK525" s="81"/>
      <c r="BL525" s="81"/>
      <c r="BM525" s="81"/>
      <c r="BN525" s="81"/>
      <c r="BO525" s="81"/>
      <c r="BP525" s="81"/>
    </row>
    <row r="526" spans="1:68" ht="12.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row>
    <row r="527" spans="1:68" ht="12.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row>
    <row r="528" spans="1:68" ht="12.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row>
    <row r="529" spans="1:68" ht="12.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row>
    <row r="530" spans="1:68" ht="12.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row>
    <row r="531" spans="1:68" ht="12.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row>
    <row r="532" spans="1:68" ht="12.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row>
    <row r="533" spans="1:68" ht="12.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row>
    <row r="534" spans="1:68" ht="12.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row>
    <row r="535" spans="1:68" ht="12.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row>
    <row r="536" spans="1:68" ht="12.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row>
    <row r="537" spans="1:68" ht="12.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row>
    <row r="538" spans="1:68" ht="12.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row>
    <row r="539" spans="1:68" ht="12.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row>
    <row r="540" spans="1:68" ht="12.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row>
    <row r="541" spans="1:68" ht="12.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row>
    <row r="542" spans="1:68" ht="12.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row>
    <row r="543" spans="1:68" ht="12.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row>
    <row r="544" spans="1:68" ht="12.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row>
    <row r="545" spans="1:68" ht="12.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row>
    <row r="546" spans="1:68" ht="12.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row>
    <row r="547" spans="1:68" ht="12.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row>
    <row r="548" spans="1:68" ht="12.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row>
    <row r="549" spans="1:68" ht="12.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row>
    <row r="550" spans="1:68" ht="12.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c r="BG550" s="81"/>
      <c r="BH550" s="81"/>
      <c r="BI550" s="81"/>
      <c r="BJ550" s="81"/>
      <c r="BK550" s="81"/>
      <c r="BL550" s="81"/>
      <c r="BM550" s="81"/>
      <c r="BN550" s="81"/>
      <c r="BO550" s="81"/>
      <c r="BP550" s="81"/>
    </row>
    <row r="551" spans="1:68" ht="12.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c r="BG551" s="81"/>
      <c r="BH551" s="81"/>
      <c r="BI551" s="81"/>
      <c r="BJ551" s="81"/>
      <c r="BK551" s="81"/>
      <c r="BL551" s="81"/>
      <c r="BM551" s="81"/>
      <c r="BN551" s="81"/>
      <c r="BO551" s="81"/>
      <c r="BP551" s="81"/>
    </row>
    <row r="552" spans="1:68" ht="12.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row>
    <row r="553" spans="1:68" ht="12.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c r="BG553" s="81"/>
      <c r="BH553" s="81"/>
      <c r="BI553" s="81"/>
      <c r="BJ553" s="81"/>
      <c r="BK553" s="81"/>
      <c r="BL553" s="81"/>
      <c r="BM553" s="81"/>
      <c r="BN553" s="81"/>
      <c r="BO553" s="81"/>
      <c r="BP553" s="81"/>
    </row>
    <row r="554" spans="1:68" ht="12.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c r="BG554" s="81"/>
      <c r="BH554" s="81"/>
      <c r="BI554" s="81"/>
      <c r="BJ554" s="81"/>
      <c r="BK554" s="81"/>
      <c r="BL554" s="81"/>
      <c r="BM554" s="81"/>
      <c r="BN554" s="81"/>
      <c r="BO554" s="81"/>
      <c r="BP554" s="81"/>
    </row>
    <row r="555" spans="1:68" ht="12.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row>
    <row r="556" spans="1:68" ht="12.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c r="BG556" s="81"/>
      <c r="BH556" s="81"/>
      <c r="BI556" s="81"/>
      <c r="BJ556" s="81"/>
      <c r="BK556" s="81"/>
      <c r="BL556" s="81"/>
      <c r="BM556" s="81"/>
      <c r="BN556" s="81"/>
      <c r="BO556" s="81"/>
      <c r="BP556" s="81"/>
    </row>
    <row r="557" spans="1:68" ht="12.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c r="BG557" s="81"/>
      <c r="BH557" s="81"/>
      <c r="BI557" s="81"/>
      <c r="BJ557" s="81"/>
      <c r="BK557" s="81"/>
      <c r="BL557" s="81"/>
      <c r="BM557" s="81"/>
      <c r="BN557" s="81"/>
      <c r="BO557" s="81"/>
      <c r="BP557" s="81"/>
    </row>
    <row r="558" spans="1:68" ht="12.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row>
    <row r="559" spans="1:68" ht="12.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c r="BG559" s="81"/>
      <c r="BH559" s="81"/>
      <c r="BI559" s="81"/>
      <c r="BJ559" s="81"/>
      <c r="BK559" s="81"/>
      <c r="BL559" s="81"/>
      <c r="BM559" s="81"/>
      <c r="BN559" s="81"/>
      <c r="BO559" s="81"/>
      <c r="BP559" s="81"/>
    </row>
    <row r="560" spans="1:68" ht="12.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c r="BG560" s="81"/>
      <c r="BH560" s="81"/>
      <c r="BI560" s="81"/>
      <c r="BJ560" s="81"/>
      <c r="BK560" s="81"/>
      <c r="BL560" s="81"/>
      <c r="BM560" s="81"/>
      <c r="BN560" s="81"/>
      <c r="BO560" s="81"/>
      <c r="BP560" s="81"/>
    </row>
    <row r="561" spans="1:68" ht="12.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c r="BG561" s="81"/>
      <c r="BH561" s="81"/>
      <c r="BI561" s="81"/>
      <c r="BJ561" s="81"/>
      <c r="BK561" s="81"/>
      <c r="BL561" s="81"/>
      <c r="BM561" s="81"/>
      <c r="BN561" s="81"/>
      <c r="BO561" s="81"/>
      <c r="BP561" s="81"/>
    </row>
    <row r="562" spans="1:68" ht="12.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row>
    <row r="563" spans="1:68" ht="12.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row>
    <row r="564" spans="1:68" ht="12.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c r="BG564" s="81"/>
      <c r="BH564" s="81"/>
      <c r="BI564" s="81"/>
      <c r="BJ564" s="81"/>
      <c r="BK564" s="81"/>
      <c r="BL564" s="81"/>
      <c r="BM564" s="81"/>
      <c r="BN564" s="81"/>
      <c r="BO564" s="81"/>
      <c r="BP564" s="81"/>
    </row>
    <row r="565" spans="1:68" ht="12.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c r="BG565" s="81"/>
      <c r="BH565" s="81"/>
      <c r="BI565" s="81"/>
      <c r="BJ565" s="81"/>
      <c r="BK565" s="81"/>
      <c r="BL565" s="81"/>
      <c r="BM565" s="81"/>
      <c r="BN565" s="81"/>
      <c r="BO565" s="81"/>
      <c r="BP565" s="81"/>
    </row>
    <row r="566" spans="1:68" ht="12.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c r="BG566" s="81"/>
      <c r="BH566" s="81"/>
      <c r="BI566" s="81"/>
      <c r="BJ566" s="81"/>
      <c r="BK566" s="81"/>
      <c r="BL566" s="81"/>
      <c r="BM566" s="81"/>
      <c r="BN566" s="81"/>
      <c r="BO566" s="81"/>
      <c r="BP566" s="81"/>
    </row>
    <row r="567" spans="1:68" ht="12.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c r="BG567" s="81"/>
      <c r="BH567" s="81"/>
      <c r="BI567" s="81"/>
      <c r="BJ567" s="81"/>
      <c r="BK567" s="81"/>
      <c r="BL567" s="81"/>
      <c r="BM567" s="81"/>
      <c r="BN567" s="81"/>
      <c r="BO567" s="81"/>
      <c r="BP567" s="81"/>
    </row>
    <row r="568" spans="1:68" ht="12.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c r="BG568" s="81"/>
      <c r="BH568" s="81"/>
      <c r="BI568" s="81"/>
      <c r="BJ568" s="81"/>
      <c r="BK568" s="81"/>
      <c r="BL568" s="81"/>
      <c r="BM568" s="81"/>
      <c r="BN568" s="81"/>
      <c r="BO568" s="81"/>
      <c r="BP568" s="81"/>
    </row>
    <row r="569" spans="1:68" ht="12.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c r="BG569" s="81"/>
      <c r="BH569" s="81"/>
      <c r="BI569" s="81"/>
      <c r="BJ569" s="81"/>
      <c r="BK569" s="81"/>
      <c r="BL569" s="81"/>
      <c r="BM569" s="81"/>
      <c r="BN569" s="81"/>
      <c r="BO569" s="81"/>
      <c r="BP569" s="81"/>
    </row>
    <row r="570" spans="1:68" ht="12.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c r="BG570" s="81"/>
      <c r="BH570" s="81"/>
      <c r="BI570" s="81"/>
      <c r="BJ570" s="81"/>
      <c r="BK570" s="81"/>
      <c r="BL570" s="81"/>
      <c r="BM570" s="81"/>
      <c r="BN570" s="81"/>
      <c r="BO570" s="81"/>
      <c r="BP570" s="81"/>
    </row>
    <row r="571" spans="1:68" ht="12.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row>
    <row r="572" spans="1:68" ht="12.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c r="BG572" s="81"/>
      <c r="BH572" s="81"/>
      <c r="BI572" s="81"/>
      <c r="BJ572" s="81"/>
      <c r="BK572" s="81"/>
      <c r="BL572" s="81"/>
      <c r="BM572" s="81"/>
      <c r="BN572" s="81"/>
      <c r="BO572" s="81"/>
      <c r="BP572" s="81"/>
    </row>
    <row r="573" spans="1:68" ht="12.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c r="BG573" s="81"/>
      <c r="BH573" s="81"/>
      <c r="BI573" s="81"/>
      <c r="BJ573" s="81"/>
      <c r="BK573" s="81"/>
      <c r="BL573" s="81"/>
      <c r="BM573" s="81"/>
      <c r="BN573" s="81"/>
      <c r="BO573" s="81"/>
      <c r="BP573" s="81"/>
    </row>
    <row r="574" spans="1:68" ht="12.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row>
    <row r="575" spans="1:68" ht="12.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c r="BG575" s="81"/>
      <c r="BH575" s="81"/>
      <c r="BI575" s="81"/>
      <c r="BJ575" s="81"/>
      <c r="BK575" s="81"/>
      <c r="BL575" s="81"/>
      <c r="BM575" s="81"/>
      <c r="BN575" s="81"/>
      <c r="BO575" s="81"/>
      <c r="BP575" s="81"/>
    </row>
    <row r="576" spans="1:68" ht="12.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row>
    <row r="577" spans="1:68" ht="12.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c r="BG577" s="81"/>
      <c r="BH577" s="81"/>
      <c r="BI577" s="81"/>
      <c r="BJ577" s="81"/>
      <c r="BK577" s="81"/>
      <c r="BL577" s="81"/>
      <c r="BM577" s="81"/>
      <c r="BN577" s="81"/>
      <c r="BO577" s="81"/>
      <c r="BP577" s="81"/>
    </row>
    <row r="578" spans="1:68" ht="12.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row>
    <row r="579" spans="1:68" ht="12.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row>
    <row r="580" spans="1:68" ht="12.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c r="BG580" s="81"/>
      <c r="BH580" s="81"/>
      <c r="BI580" s="81"/>
      <c r="BJ580" s="81"/>
      <c r="BK580" s="81"/>
      <c r="BL580" s="81"/>
      <c r="BM580" s="81"/>
      <c r="BN580" s="81"/>
      <c r="BO580" s="81"/>
      <c r="BP580" s="81"/>
    </row>
    <row r="581" spans="1:68" ht="12.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row>
    <row r="582" spans="1:68" ht="12.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row>
    <row r="583" spans="1:68" ht="12.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c r="BG583" s="81"/>
      <c r="BH583" s="81"/>
      <c r="BI583" s="81"/>
      <c r="BJ583" s="81"/>
      <c r="BK583" s="81"/>
      <c r="BL583" s="81"/>
      <c r="BM583" s="81"/>
      <c r="BN583" s="81"/>
      <c r="BO583" s="81"/>
      <c r="BP583" s="81"/>
    </row>
    <row r="584" spans="1:68" ht="12.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c r="BG584" s="81"/>
      <c r="BH584" s="81"/>
      <c r="BI584" s="81"/>
      <c r="BJ584" s="81"/>
      <c r="BK584" s="81"/>
      <c r="BL584" s="81"/>
      <c r="BM584" s="81"/>
      <c r="BN584" s="81"/>
      <c r="BO584" s="81"/>
      <c r="BP584" s="81"/>
    </row>
    <row r="585" spans="1:68" ht="12.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row>
    <row r="586" spans="1:68" ht="12.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c r="BG586" s="81"/>
      <c r="BH586" s="81"/>
      <c r="BI586" s="81"/>
      <c r="BJ586" s="81"/>
      <c r="BK586" s="81"/>
      <c r="BL586" s="81"/>
      <c r="BM586" s="81"/>
      <c r="BN586" s="81"/>
      <c r="BO586" s="81"/>
      <c r="BP586" s="81"/>
    </row>
    <row r="587" spans="1:68" ht="12.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c r="BG587" s="81"/>
      <c r="BH587" s="81"/>
      <c r="BI587" s="81"/>
      <c r="BJ587" s="81"/>
      <c r="BK587" s="81"/>
      <c r="BL587" s="81"/>
      <c r="BM587" s="81"/>
      <c r="BN587" s="81"/>
      <c r="BO587" s="81"/>
      <c r="BP587" s="81"/>
    </row>
    <row r="588" spans="1:68" ht="12.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row>
    <row r="589" spans="1:68" ht="12.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c r="BG589" s="81"/>
      <c r="BH589" s="81"/>
      <c r="BI589" s="81"/>
      <c r="BJ589" s="81"/>
      <c r="BK589" s="81"/>
      <c r="BL589" s="81"/>
      <c r="BM589" s="81"/>
      <c r="BN589" s="81"/>
      <c r="BO589" s="81"/>
      <c r="BP589" s="81"/>
    </row>
    <row r="590" spans="1:68" ht="12.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c r="BG590" s="81"/>
      <c r="BH590" s="81"/>
      <c r="BI590" s="81"/>
      <c r="BJ590" s="81"/>
      <c r="BK590" s="81"/>
      <c r="BL590" s="81"/>
      <c r="BM590" s="81"/>
      <c r="BN590" s="81"/>
      <c r="BO590" s="81"/>
      <c r="BP590" s="81"/>
    </row>
    <row r="591" spans="1:68" ht="12.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row>
    <row r="592" spans="1:68" ht="12.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c r="BG592" s="81"/>
      <c r="BH592" s="81"/>
      <c r="BI592" s="81"/>
      <c r="BJ592" s="81"/>
      <c r="BK592" s="81"/>
      <c r="BL592" s="81"/>
      <c r="BM592" s="81"/>
      <c r="BN592" s="81"/>
      <c r="BO592" s="81"/>
      <c r="BP592" s="81"/>
    </row>
    <row r="593" spans="1:68" ht="12.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c r="BG593" s="81"/>
      <c r="BH593" s="81"/>
      <c r="BI593" s="81"/>
      <c r="BJ593" s="81"/>
      <c r="BK593" s="81"/>
      <c r="BL593" s="81"/>
      <c r="BM593" s="81"/>
      <c r="BN593" s="81"/>
      <c r="BO593" s="81"/>
      <c r="BP593" s="81"/>
    </row>
    <row r="594" spans="1:68" ht="12.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row>
    <row r="595" spans="1:68" ht="12.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c r="BG595" s="81"/>
      <c r="BH595" s="81"/>
      <c r="BI595" s="81"/>
      <c r="BJ595" s="81"/>
      <c r="BK595" s="81"/>
      <c r="BL595" s="81"/>
      <c r="BM595" s="81"/>
      <c r="BN595" s="81"/>
      <c r="BO595" s="81"/>
      <c r="BP595" s="81"/>
    </row>
    <row r="596" spans="1:68" ht="12.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c r="BG596" s="81"/>
      <c r="BH596" s="81"/>
      <c r="BI596" s="81"/>
      <c r="BJ596" s="81"/>
      <c r="BK596" s="81"/>
      <c r="BL596" s="81"/>
      <c r="BM596" s="81"/>
      <c r="BN596" s="81"/>
      <c r="BO596" s="81"/>
      <c r="BP596" s="81"/>
    </row>
    <row r="597" spans="1:68" ht="12.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c r="BG597" s="81"/>
      <c r="BH597" s="81"/>
      <c r="BI597" s="81"/>
      <c r="BJ597" s="81"/>
      <c r="BK597" s="81"/>
      <c r="BL597" s="81"/>
      <c r="BM597" s="81"/>
      <c r="BN597" s="81"/>
      <c r="BO597" s="81"/>
      <c r="BP597" s="81"/>
    </row>
    <row r="598" spans="1:68" ht="12.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row>
    <row r="599" spans="1:68" ht="12.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c r="BG599" s="81"/>
      <c r="BH599" s="81"/>
      <c r="BI599" s="81"/>
      <c r="BJ599" s="81"/>
      <c r="BK599" s="81"/>
      <c r="BL599" s="81"/>
      <c r="BM599" s="81"/>
      <c r="BN599" s="81"/>
      <c r="BO599" s="81"/>
      <c r="BP599" s="81"/>
    </row>
    <row r="600" spans="1:68" ht="12.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c r="BG600" s="81"/>
      <c r="BH600" s="81"/>
      <c r="BI600" s="81"/>
      <c r="BJ600" s="81"/>
      <c r="BK600" s="81"/>
      <c r="BL600" s="81"/>
      <c r="BM600" s="81"/>
      <c r="BN600" s="81"/>
      <c r="BO600" s="81"/>
      <c r="BP600" s="81"/>
    </row>
    <row r="601" spans="1:68" ht="12.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c r="BG601" s="81"/>
      <c r="BH601" s="81"/>
      <c r="BI601" s="81"/>
      <c r="BJ601" s="81"/>
      <c r="BK601" s="81"/>
      <c r="BL601" s="81"/>
      <c r="BM601" s="81"/>
      <c r="BN601" s="81"/>
      <c r="BO601" s="81"/>
      <c r="BP601" s="81"/>
    </row>
    <row r="602" spans="1:68" ht="12.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c r="BG602" s="81"/>
      <c r="BH602" s="81"/>
      <c r="BI602" s="81"/>
      <c r="BJ602" s="81"/>
      <c r="BK602" s="81"/>
      <c r="BL602" s="81"/>
      <c r="BM602" s="81"/>
      <c r="BN602" s="81"/>
      <c r="BO602" s="81"/>
      <c r="BP602" s="81"/>
    </row>
    <row r="603" spans="1:68" ht="12.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c r="BG603" s="81"/>
      <c r="BH603" s="81"/>
      <c r="BI603" s="81"/>
      <c r="BJ603" s="81"/>
      <c r="BK603" s="81"/>
      <c r="BL603" s="81"/>
      <c r="BM603" s="81"/>
      <c r="BN603" s="81"/>
      <c r="BO603" s="81"/>
      <c r="BP603" s="81"/>
    </row>
    <row r="604" spans="1:68" ht="12.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c r="BG604" s="81"/>
      <c r="BH604" s="81"/>
      <c r="BI604" s="81"/>
      <c r="BJ604" s="81"/>
      <c r="BK604" s="81"/>
      <c r="BL604" s="81"/>
      <c r="BM604" s="81"/>
      <c r="BN604" s="81"/>
      <c r="BO604" s="81"/>
      <c r="BP604" s="81"/>
    </row>
    <row r="605" spans="1:68" ht="12.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c r="BG605" s="81"/>
      <c r="BH605" s="81"/>
      <c r="BI605" s="81"/>
      <c r="BJ605" s="81"/>
      <c r="BK605" s="81"/>
      <c r="BL605" s="81"/>
      <c r="BM605" s="81"/>
      <c r="BN605" s="81"/>
      <c r="BO605" s="81"/>
      <c r="BP605" s="81"/>
    </row>
    <row r="606" spans="1:68" ht="12.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c r="BG606" s="81"/>
      <c r="BH606" s="81"/>
      <c r="BI606" s="81"/>
      <c r="BJ606" s="81"/>
      <c r="BK606" s="81"/>
      <c r="BL606" s="81"/>
      <c r="BM606" s="81"/>
      <c r="BN606" s="81"/>
      <c r="BO606" s="81"/>
      <c r="BP606" s="81"/>
    </row>
    <row r="607" spans="1:68" ht="12.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row>
    <row r="608" spans="1:68" ht="12.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c r="BG608" s="81"/>
      <c r="BH608" s="81"/>
      <c r="BI608" s="81"/>
      <c r="BJ608" s="81"/>
      <c r="BK608" s="81"/>
      <c r="BL608" s="81"/>
      <c r="BM608" s="81"/>
      <c r="BN608" s="81"/>
      <c r="BO608" s="81"/>
      <c r="BP608" s="81"/>
    </row>
    <row r="609" spans="1:68" ht="12.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c r="BG609" s="81"/>
      <c r="BH609" s="81"/>
      <c r="BI609" s="81"/>
      <c r="BJ609" s="81"/>
      <c r="BK609" s="81"/>
      <c r="BL609" s="81"/>
      <c r="BM609" s="81"/>
      <c r="BN609" s="81"/>
      <c r="BO609" s="81"/>
      <c r="BP609" s="81"/>
    </row>
    <row r="610" spans="1:68" ht="12.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row>
    <row r="611" spans="1:68" ht="12.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c r="BG611" s="81"/>
      <c r="BH611" s="81"/>
      <c r="BI611" s="81"/>
      <c r="BJ611" s="81"/>
      <c r="BK611" s="81"/>
      <c r="BL611" s="81"/>
      <c r="BM611" s="81"/>
      <c r="BN611" s="81"/>
      <c r="BO611" s="81"/>
      <c r="BP611" s="81"/>
    </row>
    <row r="612" spans="1:68" ht="12.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c r="BG612" s="81"/>
      <c r="BH612" s="81"/>
      <c r="BI612" s="81"/>
      <c r="BJ612" s="81"/>
      <c r="BK612" s="81"/>
      <c r="BL612" s="81"/>
      <c r="BM612" s="81"/>
      <c r="BN612" s="81"/>
      <c r="BO612" s="81"/>
      <c r="BP612" s="81"/>
    </row>
    <row r="613" spans="1:68" ht="12.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c r="BG613" s="81"/>
      <c r="BH613" s="81"/>
      <c r="BI613" s="81"/>
      <c r="BJ613" s="81"/>
      <c r="BK613" s="81"/>
      <c r="BL613" s="81"/>
      <c r="BM613" s="81"/>
      <c r="BN613" s="81"/>
      <c r="BO613" s="81"/>
      <c r="BP613" s="81"/>
    </row>
    <row r="614" spans="1:68" ht="12.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c r="BG614" s="81"/>
      <c r="BH614" s="81"/>
      <c r="BI614" s="81"/>
      <c r="BJ614" s="81"/>
      <c r="BK614" s="81"/>
      <c r="BL614" s="81"/>
      <c r="BM614" s="81"/>
      <c r="BN614" s="81"/>
      <c r="BO614" s="81"/>
      <c r="BP614" s="81"/>
    </row>
    <row r="615" spans="1:68" ht="12.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row>
    <row r="616" spans="1:68" ht="12.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c r="BG616" s="81"/>
      <c r="BH616" s="81"/>
      <c r="BI616" s="81"/>
      <c r="BJ616" s="81"/>
      <c r="BK616" s="81"/>
      <c r="BL616" s="81"/>
      <c r="BM616" s="81"/>
      <c r="BN616" s="81"/>
      <c r="BO616" s="81"/>
      <c r="BP616" s="81"/>
    </row>
    <row r="617" spans="1:68" ht="12.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1"/>
      <c r="BJ617" s="81"/>
      <c r="BK617" s="81"/>
      <c r="BL617" s="81"/>
      <c r="BM617" s="81"/>
      <c r="BN617" s="81"/>
      <c r="BO617" s="81"/>
      <c r="BP617" s="81"/>
    </row>
    <row r="618" spans="1:68" ht="12.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row>
    <row r="619" spans="1:68" ht="12.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c r="BG619" s="81"/>
      <c r="BH619" s="81"/>
      <c r="BI619" s="81"/>
      <c r="BJ619" s="81"/>
      <c r="BK619" s="81"/>
      <c r="BL619" s="81"/>
      <c r="BM619" s="81"/>
      <c r="BN619" s="81"/>
      <c r="BO619" s="81"/>
      <c r="BP619" s="81"/>
    </row>
    <row r="620" spans="1:68" ht="12.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c r="BG620" s="81"/>
      <c r="BH620" s="81"/>
      <c r="BI620" s="81"/>
      <c r="BJ620" s="81"/>
      <c r="BK620" s="81"/>
      <c r="BL620" s="81"/>
      <c r="BM620" s="81"/>
      <c r="BN620" s="81"/>
      <c r="BO620" s="81"/>
      <c r="BP620" s="81"/>
    </row>
    <row r="621" spans="1:68" ht="12.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row>
    <row r="622" spans="1:68" ht="12.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c r="BG622" s="81"/>
      <c r="BH622" s="81"/>
      <c r="BI622" s="81"/>
      <c r="BJ622" s="81"/>
      <c r="BK622" s="81"/>
      <c r="BL622" s="81"/>
      <c r="BM622" s="81"/>
      <c r="BN622" s="81"/>
      <c r="BO622" s="81"/>
      <c r="BP622" s="81"/>
    </row>
    <row r="623" spans="1:68" ht="12.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c r="BG623" s="81"/>
      <c r="BH623" s="81"/>
      <c r="BI623" s="81"/>
      <c r="BJ623" s="81"/>
      <c r="BK623" s="81"/>
      <c r="BL623" s="81"/>
      <c r="BM623" s="81"/>
      <c r="BN623" s="81"/>
      <c r="BO623" s="81"/>
      <c r="BP623" s="81"/>
    </row>
    <row r="624" spans="1:68" ht="12.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row>
    <row r="625" spans="1:68" ht="12.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c r="BG625" s="81"/>
      <c r="BH625" s="81"/>
      <c r="BI625" s="81"/>
      <c r="BJ625" s="81"/>
      <c r="BK625" s="81"/>
      <c r="BL625" s="81"/>
      <c r="BM625" s="81"/>
      <c r="BN625" s="81"/>
      <c r="BO625" s="81"/>
      <c r="BP625" s="81"/>
    </row>
    <row r="626" spans="1:68" ht="12.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c r="BG626" s="81"/>
      <c r="BH626" s="81"/>
      <c r="BI626" s="81"/>
      <c r="BJ626" s="81"/>
      <c r="BK626" s="81"/>
      <c r="BL626" s="81"/>
      <c r="BM626" s="81"/>
      <c r="BN626" s="81"/>
      <c r="BO626" s="81"/>
      <c r="BP626" s="81"/>
    </row>
    <row r="627" spans="1:68" ht="12.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row>
    <row r="628" spans="1:68" ht="12.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c r="BG628" s="81"/>
      <c r="BH628" s="81"/>
      <c r="BI628" s="81"/>
      <c r="BJ628" s="81"/>
      <c r="BK628" s="81"/>
      <c r="BL628" s="81"/>
      <c r="BM628" s="81"/>
      <c r="BN628" s="81"/>
      <c r="BO628" s="81"/>
      <c r="BP628" s="81"/>
    </row>
    <row r="629" spans="1:68" ht="12.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c r="BG629" s="81"/>
      <c r="BH629" s="81"/>
      <c r="BI629" s="81"/>
      <c r="BJ629" s="81"/>
      <c r="BK629" s="81"/>
      <c r="BL629" s="81"/>
      <c r="BM629" s="81"/>
      <c r="BN629" s="81"/>
      <c r="BO629" s="81"/>
      <c r="BP629" s="81"/>
    </row>
    <row r="630" spans="1:68" ht="12.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row>
    <row r="631" spans="1:68" ht="12.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c r="BG631" s="81"/>
      <c r="BH631" s="81"/>
      <c r="BI631" s="81"/>
      <c r="BJ631" s="81"/>
      <c r="BK631" s="81"/>
      <c r="BL631" s="81"/>
      <c r="BM631" s="81"/>
      <c r="BN631" s="81"/>
      <c r="BO631" s="81"/>
      <c r="BP631" s="81"/>
    </row>
    <row r="632" spans="1:68" ht="12.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c r="BG632" s="81"/>
      <c r="BH632" s="81"/>
      <c r="BI632" s="81"/>
      <c r="BJ632" s="81"/>
      <c r="BK632" s="81"/>
      <c r="BL632" s="81"/>
      <c r="BM632" s="81"/>
      <c r="BN632" s="81"/>
      <c r="BO632" s="81"/>
      <c r="BP632" s="81"/>
    </row>
    <row r="633" spans="1:68" ht="12.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c r="BG633" s="81"/>
      <c r="BH633" s="81"/>
      <c r="BI633" s="81"/>
      <c r="BJ633" s="81"/>
      <c r="BK633" s="81"/>
      <c r="BL633" s="81"/>
      <c r="BM633" s="81"/>
      <c r="BN633" s="81"/>
      <c r="BO633" s="81"/>
      <c r="BP633" s="81"/>
    </row>
    <row r="634" spans="1:68" ht="12.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row>
    <row r="635" spans="1:68" ht="12.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c r="BG635" s="81"/>
      <c r="BH635" s="81"/>
      <c r="BI635" s="81"/>
      <c r="BJ635" s="81"/>
      <c r="BK635" s="81"/>
      <c r="BL635" s="81"/>
      <c r="BM635" s="81"/>
      <c r="BN635" s="81"/>
      <c r="BO635" s="81"/>
      <c r="BP635" s="81"/>
    </row>
    <row r="636" spans="1:68" ht="12.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c r="BG636" s="81"/>
      <c r="BH636" s="81"/>
      <c r="BI636" s="81"/>
      <c r="BJ636" s="81"/>
      <c r="BK636" s="81"/>
      <c r="BL636" s="81"/>
      <c r="BM636" s="81"/>
      <c r="BN636" s="81"/>
      <c r="BO636" s="81"/>
      <c r="BP636" s="81"/>
    </row>
    <row r="637" spans="1:68" ht="12.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c r="BG637" s="81"/>
      <c r="BH637" s="81"/>
      <c r="BI637" s="81"/>
      <c r="BJ637" s="81"/>
      <c r="BK637" s="81"/>
      <c r="BL637" s="81"/>
      <c r="BM637" s="81"/>
      <c r="BN637" s="81"/>
      <c r="BO637" s="81"/>
      <c r="BP637" s="81"/>
    </row>
    <row r="638" spans="1:68" ht="12.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c r="BG638" s="81"/>
      <c r="BH638" s="81"/>
      <c r="BI638" s="81"/>
      <c r="BJ638" s="81"/>
      <c r="BK638" s="81"/>
      <c r="BL638" s="81"/>
      <c r="BM638" s="81"/>
      <c r="BN638" s="81"/>
      <c r="BO638" s="81"/>
      <c r="BP638" s="81"/>
    </row>
    <row r="639" spans="1:68" ht="12.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c r="BG639" s="81"/>
      <c r="BH639" s="81"/>
      <c r="BI639" s="81"/>
      <c r="BJ639" s="81"/>
      <c r="BK639" s="81"/>
      <c r="BL639" s="81"/>
      <c r="BM639" s="81"/>
      <c r="BN639" s="81"/>
      <c r="BO639" s="81"/>
      <c r="BP639" s="81"/>
    </row>
    <row r="640" spans="1:68" ht="12.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c r="BG640" s="81"/>
      <c r="BH640" s="81"/>
      <c r="BI640" s="81"/>
      <c r="BJ640" s="81"/>
      <c r="BK640" s="81"/>
      <c r="BL640" s="81"/>
      <c r="BM640" s="81"/>
      <c r="BN640" s="81"/>
      <c r="BO640" s="81"/>
      <c r="BP640" s="81"/>
    </row>
    <row r="641" spans="1:68" ht="12.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c r="BG641" s="81"/>
      <c r="BH641" s="81"/>
      <c r="BI641" s="81"/>
      <c r="BJ641" s="81"/>
      <c r="BK641" s="81"/>
      <c r="BL641" s="81"/>
      <c r="BM641" s="81"/>
      <c r="BN641" s="81"/>
      <c r="BO641" s="81"/>
      <c r="BP641" s="81"/>
    </row>
    <row r="642" spans="1:68" ht="12.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c r="BG642" s="81"/>
      <c r="BH642" s="81"/>
      <c r="BI642" s="81"/>
      <c r="BJ642" s="81"/>
      <c r="BK642" s="81"/>
      <c r="BL642" s="81"/>
      <c r="BM642" s="81"/>
      <c r="BN642" s="81"/>
      <c r="BO642" s="81"/>
      <c r="BP642" s="81"/>
    </row>
    <row r="643" spans="1:68" ht="12.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row>
    <row r="644" spans="1:68" ht="12.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c r="BG644" s="81"/>
      <c r="BH644" s="81"/>
      <c r="BI644" s="81"/>
      <c r="BJ644" s="81"/>
      <c r="BK644" s="81"/>
      <c r="BL644" s="81"/>
      <c r="BM644" s="81"/>
      <c r="BN644" s="81"/>
      <c r="BO644" s="81"/>
      <c r="BP644" s="81"/>
    </row>
    <row r="645" spans="1:68" ht="12.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c r="BG645" s="81"/>
      <c r="BH645" s="81"/>
      <c r="BI645" s="81"/>
      <c r="BJ645" s="81"/>
      <c r="BK645" s="81"/>
      <c r="BL645" s="81"/>
      <c r="BM645" s="81"/>
      <c r="BN645" s="81"/>
      <c r="BO645" s="81"/>
      <c r="BP645" s="81"/>
    </row>
    <row r="646" spans="1:68" ht="12.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row>
    <row r="647" spans="1:68" ht="12.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c r="BG647" s="81"/>
      <c r="BH647" s="81"/>
      <c r="BI647" s="81"/>
      <c r="BJ647" s="81"/>
      <c r="BK647" s="81"/>
      <c r="BL647" s="81"/>
      <c r="BM647" s="81"/>
      <c r="BN647" s="81"/>
      <c r="BO647" s="81"/>
      <c r="BP647" s="81"/>
    </row>
    <row r="648" spans="1:68" ht="12.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row>
    <row r="649" spans="1:68" ht="12.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c r="BG649" s="81"/>
      <c r="BH649" s="81"/>
      <c r="BI649" s="81"/>
      <c r="BJ649" s="81"/>
      <c r="BK649" s="81"/>
      <c r="BL649" s="81"/>
      <c r="BM649" s="81"/>
      <c r="BN649" s="81"/>
      <c r="BO649" s="81"/>
      <c r="BP649" s="81"/>
    </row>
    <row r="650" spans="1:68" ht="12.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c r="BG650" s="81"/>
      <c r="BH650" s="81"/>
      <c r="BI650" s="81"/>
      <c r="BJ650" s="81"/>
      <c r="BK650" s="81"/>
      <c r="BL650" s="81"/>
      <c r="BM650" s="81"/>
      <c r="BN650" s="81"/>
      <c r="BO650" s="81"/>
      <c r="BP650" s="81"/>
    </row>
    <row r="651" spans="1:68" ht="12.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c r="BG651" s="81"/>
      <c r="BH651" s="81"/>
      <c r="BI651" s="81"/>
      <c r="BJ651" s="81"/>
      <c r="BK651" s="81"/>
      <c r="BL651" s="81"/>
      <c r="BM651" s="81"/>
      <c r="BN651" s="81"/>
      <c r="BO651" s="81"/>
      <c r="BP651" s="81"/>
    </row>
    <row r="652" spans="1:68" ht="12.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c r="BG652" s="81"/>
      <c r="BH652" s="81"/>
      <c r="BI652" s="81"/>
      <c r="BJ652" s="81"/>
      <c r="BK652" s="81"/>
      <c r="BL652" s="81"/>
      <c r="BM652" s="81"/>
      <c r="BN652" s="81"/>
      <c r="BO652" s="81"/>
      <c r="BP652" s="81"/>
    </row>
    <row r="653" spans="1:68" ht="12.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c r="BG653" s="81"/>
      <c r="BH653" s="81"/>
      <c r="BI653" s="81"/>
      <c r="BJ653" s="81"/>
      <c r="BK653" s="81"/>
      <c r="BL653" s="81"/>
      <c r="BM653" s="81"/>
      <c r="BN653" s="81"/>
      <c r="BO653" s="81"/>
      <c r="BP653" s="81"/>
    </row>
    <row r="654" spans="1:68" ht="12.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row>
    <row r="655" spans="1:68" ht="12.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c r="BG655" s="81"/>
      <c r="BH655" s="81"/>
      <c r="BI655" s="81"/>
      <c r="BJ655" s="81"/>
      <c r="BK655" s="81"/>
      <c r="BL655" s="81"/>
      <c r="BM655" s="81"/>
      <c r="BN655" s="81"/>
      <c r="BO655" s="81"/>
      <c r="BP655" s="81"/>
    </row>
    <row r="656" spans="1:68" ht="12.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row>
    <row r="657" spans="1:68" ht="12.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row>
    <row r="658" spans="1:68" ht="12.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c r="BG658" s="81"/>
      <c r="BH658" s="81"/>
      <c r="BI658" s="81"/>
      <c r="BJ658" s="81"/>
      <c r="BK658" s="81"/>
      <c r="BL658" s="81"/>
      <c r="BM658" s="81"/>
      <c r="BN658" s="81"/>
      <c r="BO658" s="81"/>
      <c r="BP658" s="81"/>
    </row>
    <row r="659" spans="1:68" ht="12.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c r="BG659" s="81"/>
      <c r="BH659" s="81"/>
      <c r="BI659" s="81"/>
      <c r="BJ659" s="81"/>
      <c r="BK659" s="81"/>
      <c r="BL659" s="81"/>
      <c r="BM659" s="81"/>
      <c r="BN659" s="81"/>
      <c r="BO659" s="81"/>
      <c r="BP659" s="81"/>
    </row>
    <row r="660" spans="1:68" ht="12.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row>
    <row r="661" spans="1:68" ht="12.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c r="BG661" s="81"/>
      <c r="BH661" s="81"/>
      <c r="BI661" s="81"/>
      <c r="BJ661" s="81"/>
      <c r="BK661" s="81"/>
      <c r="BL661" s="81"/>
      <c r="BM661" s="81"/>
      <c r="BN661" s="81"/>
      <c r="BO661" s="81"/>
      <c r="BP661" s="81"/>
    </row>
    <row r="662" spans="1:68" ht="12.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c r="BG662" s="81"/>
      <c r="BH662" s="81"/>
      <c r="BI662" s="81"/>
      <c r="BJ662" s="81"/>
      <c r="BK662" s="81"/>
      <c r="BL662" s="81"/>
      <c r="BM662" s="81"/>
      <c r="BN662" s="81"/>
      <c r="BO662" s="81"/>
      <c r="BP662" s="81"/>
    </row>
    <row r="663" spans="1:68" ht="12.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row>
    <row r="664" spans="1:68" ht="12.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c r="BG664" s="81"/>
      <c r="BH664" s="81"/>
      <c r="BI664" s="81"/>
      <c r="BJ664" s="81"/>
      <c r="BK664" s="81"/>
      <c r="BL664" s="81"/>
      <c r="BM664" s="81"/>
      <c r="BN664" s="81"/>
      <c r="BO664" s="81"/>
      <c r="BP664" s="81"/>
    </row>
    <row r="665" spans="1:68" ht="12.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c r="BG665" s="81"/>
      <c r="BH665" s="81"/>
      <c r="BI665" s="81"/>
      <c r="BJ665" s="81"/>
      <c r="BK665" s="81"/>
      <c r="BL665" s="81"/>
      <c r="BM665" s="81"/>
      <c r="BN665" s="81"/>
      <c r="BO665" s="81"/>
      <c r="BP665" s="81"/>
    </row>
    <row r="666" spans="1:68" ht="12.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row>
    <row r="667" spans="1:68" ht="12.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c r="BG667" s="81"/>
      <c r="BH667" s="81"/>
      <c r="BI667" s="81"/>
      <c r="BJ667" s="81"/>
      <c r="BK667" s="81"/>
      <c r="BL667" s="81"/>
      <c r="BM667" s="81"/>
      <c r="BN667" s="81"/>
      <c r="BO667" s="81"/>
      <c r="BP667" s="81"/>
    </row>
    <row r="668" spans="1:68" ht="12.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c r="BG668" s="81"/>
      <c r="BH668" s="81"/>
      <c r="BI668" s="81"/>
      <c r="BJ668" s="81"/>
      <c r="BK668" s="81"/>
      <c r="BL668" s="81"/>
      <c r="BM668" s="81"/>
      <c r="BN668" s="81"/>
      <c r="BO668" s="81"/>
      <c r="BP668" s="81"/>
    </row>
    <row r="669" spans="1:68" ht="12.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c r="BG669" s="81"/>
      <c r="BH669" s="81"/>
      <c r="BI669" s="81"/>
      <c r="BJ669" s="81"/>
      <c r="BK669" s="81"/>
      <c r="BL669" s="81"/>
      <c r="BM669" s="81"/>
      <c r="BN669" s="81"/>
      <c r="BO669" s="81"/>
      <c r="BP669" s="81"/>
    </row>
    <row r="670" spans="1:68" ht="12.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row>
    <row r="671" spans="1:68" ht="12.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c r="BG671" s="81"/>
      <c r="BH671" s="81"/>
      <c r="BI671" s="81"/>
      <c r="BJ671" s="81"/>
      <c r="BK671" s="81"/>
      <c r="BL671" s="81"/>
      <c r="BM671" s="81"/>
      <c r="BN671" s="81"/>
      <c r="BO671" s="81"/>
      <c r="BP671" s="81"/>
    </row>
    <row r="672" spans="1:68" ht="12.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c r="BG672" s="81"/>
      <c r="BH672" s="81"/>
      <c r="BI672" s="81"/>
      <c r="BJ672" s="81"/>
      <c r="BK672" s="81"/>
      <c r="BL672" s="81"/>
      <c r="BM672" s="81"/>
      <c r="BN672" s="81"/>
      <c r="BO672" s="81"/>
      <c r="BP672" s="81"/>
    </row>
    <row r="673" spans="1:68" ht="12.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row>
    <row r="674" spans="1:68" ht="12.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c r="BG674" s="81"/>
      <c r="BH674" s="81"/>
      <c r="BI674" s="81"/>
      <c r="BJ674" s="81"/>
      <c r="BK674" s="81"/>
      <c r="BL674" s="81"/>
      <c r="BM674" s="81"/>
      <c r="BN674" s="81"/>
      <c r="BO674" s="81"/>
      <c r="BP674" s="81"/>
    </row>
    <row r="675" spans="1:68" ht="12.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c r="BG675" s="81"/>
      <c r="BH675" s="81"/>
      <c r="BI675" s="81"/>
      <c r="BJ675" s="81"/>
      <c r="BK675" s="81"/>
      <c r="BL675" s="81"/>
      <c r="BM675" s="81"/>
      <c r="BN675" s="81"/>
      <c r="BO675" s="81"/>
      <c r="BP675" s="81"/>
    </row>
    <row r="676" spans="1:68" ht="12.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c r="BG676" s="81"/>
      <c r="BH676" s="81"/>
      <c r="BI676" s="81"/>
      <c r="BJ676" s="81"/>
      <c r="BK676" s="81"/>
      <c r="BL676" s="81"/>
      <c r="BM676" s="81"/>
      <c r="BN676" s="81"/>
      <c r="BO676" s="81"/>
      <c r="BP676" s="81"/>
    </row>
    <row r="677" spans="1:68" ht="12.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c r="BG677" s="81"/>
      <c r="BH677" s="81"/>
      <c r="BI677" s="81"/>
      <c r="BJ677" s="81"/>
      <c r="BK677" s="81"/>
      <c r="BL677" s="81"/>
      <c r="BM677" s="81"/>
      <c r="BN677" s="81"/>
      <c r="BO677" s="81"/>
      <c r="BP677" s="81"/>
    </row>
    <row r="678" spans="1:68" ht="12.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c r="BG678" s="81"/>
      <c r="BH678" s="81"/>
      <c r="BI678" s="81"/>
      <c r="BJ678" s="81"/>
      <c r="BK678" s="81"/>
      <c r="BL678" s="81"/>
      <c r="BM678" s="81"/>
      <c r="BN678" s="81"/>
      <c r="BO678" s="81"/>
      <c r="BP678" s="81"/>
    </row>
    <row r="679" spans="1:68" ht="12.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row>
    <row r="680" spans="1:68" ht="12.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c r="BG680" s="81"/>
      <c r="BH680" s="81"/>
      <c r="BI680" s="81"/>
      <c r="BJ680" s="81"/>
      <c r="BK680" s="81"/>
      <c r="BL680" s="81"/>
      <c r="BM680" s="81"/>
      <c r="BN680" s="81"/>
      <c r="BO680" s="81"/>
      <c r="BP680" s="81"/>
    </row>
    <row r="681" spans="1:68" ht="12.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c r="BG681" s="81"/>
      <c r="BH681" s="81"/>
      <c r="BI681" s="81"/>
      <c r="BJ681" s="81"/>
      <c r="BK681" s="81"/>
      <c r="BL681" s="81"/>
      <c r="BM681" s="81"/>
      <c r="BN681" s="81"/>
      <c r="BO681" s="81"/>
      <c r="BP681" s="81"/>
    </row>
    <row r="682" spans="1:68" ht="12.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row>
    <row r="683" spans="1:68" ht="12.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c r="BG683" s="81"/>
      <c r="BH683" s="81"/>
      <c r="BI683" s="81"/>
      <c r="BJ683" s="81"/>
      <c r="BK683" s="81"/>
      <c r="BL683" s="81"/>
      <c r="BM683" s="81"/>
      <c r="BN683" s="81"/>
      <c r="BO683" s="81"/>
      <c r="BP683" s="81"/>
    </row>
    <row r="684" spans="1:68" ht="12.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c r="BG684" s="81"/>
      <c r="BH684" s="81"/>
      <c r="BI684" s="81"/>
      <c r="BJ684" s="81"/>
      <c r="BK684" s="81"/>
      <c r="BL684" s="81"/>
      <c r="BM684" s="81"/>
      <c r="BN684" s="81"/>
      <c r="BO684" s="81"/>
      <c r="BP684" s="81"/>
    </row>
    <row r="685" spans="1:68" ht="12.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c r="BG685" s="81"/>
      <c r="BH685" s="81"/>
      <c r="BI685" s="81"/>
      <c r="BJ685" s="81"/>
      <c r="BK685" s="81"/>
      <c r="BL685" s="81"/>
      <c r="BM685" s="81"/>
      <c r="BN685" s="81"/>
      <c r="BO685" s="81"/>
      <c r="BP685" s="81"/>
    </row>
    <row r="686" spans="1:68" ht="12.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c r="BG686" s="81"/>
      <c r="BH686" s="81"/>
      <c r="BI686" s="81"/>
      <c r="BJ686" s="81"/>
      <c r="BK686" s="81"/>
      <c r="BL686" s="81"/>
      <c r="BM686" s="81"/>
      <c r="BN686" s="81"/>
      <c r="BO686" s="81"/>
      <c r="BP686" s="81"/>
    </row>
    <row r="687" spans="1:68" ht="12.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c r="BG687" s="81"/>
      <c r="BH687" s="81"/>
      <c r="BI687" s="81"/>
      <c r="BJ687" s="81"/>
      <c r="BK687" s="81"/>
      <c r="BL687" s="81"/>
      <c r="BM687" s="81"/>
      <c r="BN687" s="81"/>
      <c r="BO687" s="81"/>
      <c r="BP687" s="81"/>
    </row>
    <row r="688" spans="1:68" ht="12.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c r="BG688" s="81"/>
      <c r="BH688" s="81"/>
      <c r="BI688" s="81"/>
      <c r="BJ688" s="81"/>
      <c r="BK688" s="81"/>
      <c r="BL688" s="81"/>
      <c r="BM688" s="81"/>
      <c r="BN688" s="81"/>
      <c r="BO688" s="81"/>
      <c r="BP688" s="81"/>
    </row>
    <row r="689" spans="1:68" ht="12.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c r="BG689" s="81"/>
      <c r="BH689" s="81"/>
      <c r="BI689" s="81"/>
      <c r="BJ689" s="81"/>
      <c r="BK689" s="81"/>
      <c r="BL689" s="81"/>
      <c r="BM689" s="81"/>
      <c r="BN689" s="81"/>
      <c r="BO689" s="81"/>
      <c r="BP689" s="81"/>
    </row>
    <row r="690" spans="1:68" ht="12.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row>
    <row r="691" spans="1:68" ht="12.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row>
    <row r="692" spans="1:68" ht="12.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c r="BG692" s="81"/>
      <c r="BH692" s="81"/>
      <c r="BI692" s="81"/>
      <c r="BJ692" s="81"/>
      <c r="BK692" s="81"/>
      <c r="BL692" s="81"/>
      <c r="BM692" s="81"/>
      <c r="BN692" s="81"/>
      <c r="BO692" s="81"/>
      <c r="BP692" s="81"/>
    </row>
    <row r="693" spans="1:68" ht="12.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row>
    <row r="694" spans="1:68" ht="12.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c r="BG694" s="81"/>
      <c r="BH694" s="81"/>
      <c r="BI694" s="81"/>
      <c r="BJ694" s="81"/>
      <c r="BK694" s="81"/>
      <c r="BL694" s="81"/>
      <c r="BM694" s="81"/>
      <c r="BN694" s="81"/>
      <c r="BO694" s="81"/>
      <c r="BP694" s="81"/>
    </row>
    <row r="695" spans="1:68" ht="12.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c r="BG695" s="81"/>
      <c r="BH695" s="81"/>
      <c r="BI695" s="81"/>
      <c r="BJ695" s="81"/>
      <c r="BK695" s="81"/>
      <c r="BL695" s="81"/>
      <c r="BM695" s="81"/>
      <c r="BN695" s="81"/>
      <c r="BO695" s="81"/>
      <c r="BP695" s="81"/>
    </row>
    <row r="696" spans="1:68" ht="12.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row>
    <row r="697" spans="1:68" ht="12.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c r="BG697" s="81"/>
      <c r="BH697" s="81"/>
      <c r="BI697" s="81"/>
      <c r="BJ697" s="81"/>
      <c r="BK697" s="81"/>
      <c r="BL697" s="81"/>
      <c r="BM697" s="81"/>
      <c r="BN697" s="81"/>
      <c r="BO697" s="81"/>
      <c r="BP697" s="81"/>
    </row>
    <row r="698" spans="1:68" ht="12.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c r="BG698" s="81"/>
      <c r="BH698" s="81"/>
      <c r="BI698" s="81"/>
      <c r="BJ698" s="81"/>
      <c r="BK698" s="81"/>
      <c r="BL698" s="81"/>
      <c r="BM698" s="81"/>
      <c r="BN698" s="81"/>
      <c r="BO698" s="81"/>
      <c r="BP698" s="81"/>
    </row>
    <row r="699" spans="1:68" ht="12.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row>
    <row r="700" spans="1:68" ht="12.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c r="BG700" s="81"/>
      <c r="BH700" s="81"/>
      <c r="BI700" s="81"/>
      <c r="BJ700" s="81"/>
      <c r="BK700" s="81"/>
      <c r="BL700" s="81"/>
      <c r="BM700" s="81"/>
      <c r="BN700" s="81"/>
      <c r="BO700" s="81"/>
      <c r="BP700" s="81"/>
    </row>
    <row r="701" spans="1:68" ht="12.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row>
    <row r="702" spans="1:68" ht="12.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row>
    <row r="703" spans="1:68" ht="12.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c r="BG703" s="81"/>
      <c r="BH703" s="81"/>
      <c r="BI703" s="81"/>
      <c r="BJ703" s="81"/>
      <c r="BK703" s="81"/>
      <c r="BL703" s="81"/>
      <c r="BM703" s="81"/>
      <c r="BN703" s="81"/>
      <c r="BO703" s="81"/>
      <c r="BP703" s="81"/>
    </row>
    <row r="704" spans="1:68" ht="12.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row>
    <row r="705" spans="1:68" ht="12.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c r="BG705" s="81"/>
      <c r="BH705" s="81"/>
      <c r="BI705" s="81"/>
      <c r="BJ705" s="81"/>
      <c r="BK705" s="81"/>
      <c r="BL705" s="81"/>
      <c r="BM705" s="81"/>
      <c r="BN705" s="81"/>
      <c r="BO705" s="81"/>
      <c r="BP705" s="81"/>
    </row>
    <row r="706" spans="1:68" ht="12.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row>
    <row r="707" spans="1:68" ht="12.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c r="BG707" s="81"/>
      <c r="BH707" s="81"/>
      <c r="BI707" s="81"/>
      <c r="BJ707" s="81"/>
      <c r="BK707" s="81"/>
      <c r="BL707" s="81"/>
      <c r="BM707" s="81"/>
      <c r="BN707" s="81"/>
      <c r="BO707" s="81"/>
      <c r="BP707" s="81"/>
    </row>
    <row r="708" spans="1:68" ht="12.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c r="BG708" s="81"/>
      <c r="BH708" s="81"/>
      <c r="BI708" s="81"/>
      <c r="BJ708" s="81"/>
      <c r="BK708" s="81"/>
      <c r="BL708" s="81"/>
      <c r="BM708" s="81"/>
      <c r="BN708" s="81"/>
      <c r="BO708" s="81"/>
      <c r="BP708" s="81"/>
    </row>
    <row r="709" spans="1:68" ht="12.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c r="BG709" s="81"/>
      <c r="BH709" s="81"/>
      <c r="BI709" s="81"/>
      <c r="BJ709" s="81"/>
      <c r="BK709" s="81"/>
      <c r="BL709" s="81"/>
      <c r="BM709" s="81"/>
      <c r="BN709" s="81"/>
      <c r="BO709" s="81"/>
      <c r="BP709" s="81"/>
    </row>
    <row r="710" spans="1:68" ht="12.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c r="BG710" s="81"/>
      <c r="BH710" s="81"/>
      <c r="BI710" s="81"/>
      <c r="BJ710" s="81"/>
      <c r="BK710" s="81"/>
      <c r="BL710" s="81"/>
      <c r="BM710" s="81"/>
      <c r="BN710" s="81"/>
      <c r="BO710" s="81"/>
      <c r="BP710" s="81"/>
    </row>
    <row r="711" spans="1:68" ht="12.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c r="BG711" s="81"/>
      <c r="BH711" s="81"/>
      <c r="BI711" s="81"/>
      <c r="BJ711" s="81"/>
      <c r="BK711" s="81"/>
      <c r="BL711" s="81"/>
      <c r="BM711" s="81"/>
      <c r="BN711" s="81"/>
      <c r="BO711" s="81"/>
      <c r="BP711" s="81"/>
    </row>
    <row r="712" spans="1:68" ht="12.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c r="BG712" s="81"/>
      <c r="BH712" s="81"/>
      <c r="BI712" s="81"/>
      <c r="BJ712" s="81"/>
      <c r="BK712" s="81"/>
      <c r="BL712" s="81"/>
      <c r="BM712" s="81"/>
      <c r="BN712" s="81"/>
      <c r="BO712" s="81"/>
      <c r="BP712" s="81"/>
    </row>
    <row r="713" spans="1:68" ht="12.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c r="BG713" s="81"/>
      <c r="BH713" s="81"/>
      <c r="BI713" s="81"/>
      <c r="BJ713" s="81"/>
      <c r="BK713" s="81"/>
      <c r="BL713" s="81"/>
      <c r="BM713" s="81"/>
      <c r="BN713" s="81"/>
      <c r="BO713" s="81"/>
      <c r="BP713" s="81"/>
    </row>
    <row r="714" spans="1:68" ht="12.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c r="BG714" s="81"/>
      <c r="BH714" s="81"/>
      <c r="BI714" s="81"/>
      <c r="BJ714" s="81"/>
      <c r="BK714" s="81"/>
      <c r="BL714" s="81"/>
      <c r="BM714" s="81"/>
      <c r="BN714" s="81"/>
      <c r="BO714" s="81"/>
      <c r="BP714" s="81"/>
    </row>
    <row r="715" spans="1:68" ht="12.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row>
    <row r="716" spans="1:68" ht="12.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c r="BG716" s="81"/>
      <c r="BH716" s="81"/>
      <c r="BI716" s="81"/>
      <c r="BJ716" s="81"/>
      <c r="BK716" s="81"/>
      <c r="BL716" s="81"/>
      <c r="BM716" s="81"/>
      <c r="BN716" s="81"/>
      <c r="BO716" s="81"/>
      <c r="BP716" s="81"/>
    </row>
    <row r="717" spans="1:68" ht="12.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c r="BG717" s="81"/>
      <c r="BH717" s="81"/>
      <c r="BI717" s="81"/>
      <c r="BJ717" s="81"/>
      <c r="BK717" s="81"/>
      <c r="BL717" s="81"/>
      <c r="BM717" s="81"/>
      <c r="BN717" s="81"/>
      <c r="BO717" s="81"/>
      <c r="BP717" s="81"/>
    </row>
    <row r="718" spans="1:68" ht="12.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row>
    <row r="719" spans="1:68" ht="12.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c r="BG719" s="81"/>
      <c r="BH719" s="81"/>
      <c r="BI719" s="81"/>
      <c r="BJ719" s="81"/>
      <c r="BK719" s="81"/>
      <c r="BL719" s="81"/>
      <c r="BM719" s="81"/>
      <c r="BN719" s="81"/>
      <c r="BO719" s="81"/>
      <c r="BP719" s="81"/>
    </row>
    <row r="720" spans="1:68" ht="12.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c r="BG720" s="81"/>
      <c r="BH720" s="81"/>
      <c r="BI720" s="81"/>
      <c r="BJ720" s="81"/>
      <c r="BK720" s="81"/>
      <c r="BL720" s="81"/>
      <c r="BM720" s="81"/>
      <c r="BN720" s="81"/>
      <c r="BO720" s="81"/>
      <c r="BP720" s="81"/>
    </row>
    <row r="721" spans="1:68" ht="12.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c r="BG721" s="81"/>
      <c r="BH721" s="81"/>
      <c r="BI721" s="81"/>
      <c r="BJ721" s="81"/>
      <c r="BK721" s="81"/>
      <c r="BL721" s="81"/>
      <c r="BM721" s="81"/>
      <c r="BN721" s="81"/>
      <c r="BO721" s="81"/>
      <c r="BP721" s="81"/>
    </row>
    <row r="722" spans="1:68" ht="12.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c r="BG722" s="81"/>
      <c r="BH722" s="81"/>
      <c r="BI722" s="81"/>
      <c r="BJ722" s="81"/>
      <c r="BK722" s="81"/>
      <c r="BL722" s="81"/>
      <c r="BM722" s="81"/>
      <c r="BN722" s="81"/>
      <c r="BO722" s="81"/>
      <c r="BP722" s="81"/>
    </row>
    <row r="723" spans="1:68" ht="12.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c r="BG723" s="81"/>
      <c r="BH723" s="81"/>
      <c r="BI723" s="81"/>
      <c r="BJ723" s="81"/>
      <c r="BK723" s="81"/>
      <c r="BL723" s="81"/>
      <c r="BM723" s="81"/>
      <c r="BN723" s="81"/>
      <c r="BO723" s="81"/>
      <c r="BP723" s="81"/>
    </row>
    <row r="724" spans="1:68" ht="12.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row>
    <row r="725" spans="1:68" ht="12.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c r="BG725" s="81"/>
      <c r="BH725" s="81"/>
      <c r="BI725" s="81"/>
      <c r="BJ725" s="81"/>
      <c r="BK725" s="81"/>
      <c r="BL725" s="81"/>
      <c r="BM725" s="81"/>
      <c r="BN725" s="81"/>
      <c r="BO725" s="81"/>
      <c r="BP725" s="81"/>
    </row>
    <row r="726" spans="1:68" ht="12.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row>
    <row r="727" spans="1:68" ht="12.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c r="BG727" s="81"/>
      <c r="BH727" s="81"/>
      <c r="BI727" s="81"/>
      <c r="BJ727" s="81"/>
      <c r="BK727" s="81"/>
      <c r="BL727" s="81"/>
      <c r="BM727" s="81"/>
      <c r="BN727" s="81"/>
      <c r="BO727" s="81"/>
      <c r="BP727" s="81"/>
    </row>
    <row r="728" spans="1:68" ht="12.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c r="BG728" s="81"/>
      <c r="BH728" s="81"/>
      <c r="BI728" s="81"/>
      <c r="BJ728" s="81"/>
      <c r="BK728" s="81"/>
      <c r="BL728" s="81"/>
      <c r="BM728" s="81"/>
      <c r="BN728" s="81"/>
      <c r="BO728" s="81"/>
      <c r="BP728" s="81"/>
    </row>
    <row r="729" spans="1:68" ht="12.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row>
    <row r="730" spans="1:68" ht="12.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c r="BG730" s="81"/>
      <c r="BH730" s="81"/>
      <c r="BI730" s="81"/>
      <c r="BJ730" s="81"/>
      <c r="BK730" s="81"/>
      <c r="BL730" s="81"/>
      <c r="BM730" s="81"/>
      <c r="BN730" s="81"/>
      <c r="BO730" s="81"/>
      <c r="BP730" s="81"/>
    </row>
    <row r="731" spans="1:68" ht="12.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c r="BG731" s="81"/>
      <c r="BH731" s="81"/>
      <c r="BI731" s="81"/>
      <c r="BJ731" s="81"/>
      <c r="BK731" s="81"/>
      <c r="BL731" s="81"/>
      <c r="BM731" s="81"/>
      <c r="BN731" s="81"/>
      <c r="BO731" s="81"/>
      <c r="BP731" s="81"/>
    </row>
    <row r="732" spans="1:68" ht="12.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row>
    <row r="733" spans="1:68" ht="12.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c r="BG733" s="81"/>
      <c r="BH733" s="81"/>
      <c r="BI733" s="81"/>
      <c r="BJ733" s="81"/>
      <c r="BK733" s="81"/>
      <c r="BL733" s="81"/>
      <c r="BM733" s="81"/>
      <c r="BN733" s="81"/>
      <c r="BO733" s="81"/>
      <c r="BP733" s="81"/>
    </row>
    <row r="734" spans="1:68" ht="12.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c r="BG734" s="81"/>
      <c r="BH734" s="81"/>
      <c r="BI734" s="81"/>
      <c r="BJ734" s="81"/>
      <c r="BK734" s="81"/>
      <c r="BL734" s="81"/>
      <c r="BM734" s="81"/>
      <c r="BN734" s="81"/>
      <c r="BO734" s="81"/>
      <c r="BP734" s="81"/>
    </row>
    <row r="735" spans="1:68" ht="12.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row>
    <row r="736" spans="1:68" ht="12.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c r="BG736" s="81"/>
      <c r="BH736" s="81"/>
      <c r="BI736" s="81"/>
      <c r="BJ736" s="81"/>
      <c r="BK736" s="81"/>
      <c r="BL736" s="81"/>
      <c r="BM736" s="81"/>
      <c r="BN736" s="81"/>
      <c r="BO736" s="81"/>
      <c r="BP736" s="81"/>
    </row>
    <row r="737" spans="1:68" ht="12.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row>
    <row r="738" spans="1:68" ht="12.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row>
    <row r="739" spans="1:68" ht="12.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c r="BG739" s="81"/>
      <c r="BH739" s="81"/>
      <c r="BI739" s="81"/>
      <c r="BJ739" s="81"/>
      <c r="BK739" s="81"/>
      <c r="BL739" s="81"/>
      <c r="BM739" s="81"/>
      <c r="BN739" s="81"/>
      <c r="BO739" s="81"/>
      <c r="BP739" s="81"/>
    </row>
    <row r="740" spans="1:68" ht="12.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row>
    <row r="741" spans="1:68" ht="12.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c r="BG741" s="81"/>
      <c r="BH741" s="81"/>
      <c r="BI741" s="81"/>
      <c r="BJ741" s="81"/>
      <c r="BK741" s="81"/>
      <c r="BL741" s="81"/>
      <c r="BM741" s="81"/>
      <c r="BN741" s="81"/>
      <c r="BO741" s="81"/>
      <c r="BP741" s="81"/>
    </row>
    <row r="742" spans="1:68" ht="12.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row>
    <row r="743" spans="1:68" ht="12.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row>
    <row r="744" spans="1:68" ht="12.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c r="BG744" s="81"/>
      <c r="BH744" s="81"/>
      <c r="BI744" s="81"/>
      <c r="BJ744" s="81"/>
      <c r="BK744" s="81"/>
      <c r="BL744" s="81"/>
      <c r="BM744" s="81"/>
      <c r="BN744" s="81"/>
      <c r="BO744" s="81"/>
      <c r="BP744" s="81"/>
    </row>
    <row r="745" spans="1:68" ht="12.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c r="BG745" s="81"/>
      <c r="BH745" s="81"/>
      <c r="BI745" s="81"/>
      <c r="BJ745" s="81"/>
      <c r="BK745" s="81"/>
      <c r="BL745" s="81"/>
      <c r="BM745" s="81"/>
      <c r="BN745" s="81"/>
      <c r="BO745" s="81"/>
      <c r="BP745" s="81"/>
    </row>
    <row r="746" spans="1:68" ht="12.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row>
    <row r="747" spans="1:68" ht="12.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c r="BG747" s="81"/>
      <c r="BH747" s="81"/>
      <c r="BI747" s="81"/>
      <c r="BJ747" s="81"/>
      <c r="BK747" s="81"/>
      <c r="BL747" s="81"/>
      <c r="BM747" s="81"/>
      <c r="BN747" s="81"/>
      <c r="BO747" s="81"/>
      <c r="BP747" s="81"/>
    </row>
    <row r="748" spans="1:68" ht="12.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c r="BG748" s="81"/>
      <c r="BH748" s="81"/>
      <c r="BI748" s="81"/>
      <c r="BJ748" s="81"/>
      <c r="BK748" s="81"/>
      <c r="BL748" s="81"/>
      <c r="BM748" s="81"/>
      <c r="BN748" s="81"/>
      <c r="BO748" s="81"/>
      <c r="BP748" s="81"/>
    </row>
    <row r="749" spans="1:68" ht="12.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row>
    <row r="750" spans="1:68" ht="12.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c r="BG750" s="81"/>
      <c r="BH750" s="81"/>
      <c r="BI750" s="81"/>
      <c r="BJ750" s="81"/>
      <c r="BK750" s="81"/>
      <c r="BL750" s="81"/>
      <c r="BM750" s="81"/>
      <c r="BN750" s="81"/>
      <c r="BO750" s="81"/>
      <c r="BP750" s="81"/>
    </row>
    <row r="751" spans="1:68" ht="12.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row>
    <row r="752" spans="1:68" ht="12.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row>
    <row r="753" spans="1:68" ht="12.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81"/>
      <c r="BJ753" s="81"/>
      <c r="BK753" s="81"/>
      <c r="BL753" s="81"/>
      <c r="BM753" s="81"/>
      <c r="BN753" s="81"/>
      <c r="BO753" s="81"/>
      <c r="BP753" s="81"/>
    </row>
    <row r="754" spans="1:68" ht="12.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row>
    <row r="755" spans="1:68" ht="12.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c r="BG755" s="81"/>
      <c r="BH755" s="81"/>
      <c r="BI755" s="81"/>
      <c r="BJ755" s="81"/>
      <c r="BK755" s="81"/>
      <c r="BL755" s="81"/>
      <c r="BM755" s="81"/>
      <c r="BN755" s="81"/>
      <c r="BO755" s="81"/>
      <c r="BP755" s="81"/>
    </row>
    <row r="756" spans="1:68" ht="12.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c r="BG756" s="81"/>
      <c r="BH756" s="81"/>
      <c r="BI756" s="81"/>
      <c r="BJ756" s="81"/>
      <c r="BK756" s="81"/>
      <c r="BL756" s="81"/>
      <c r="BM756" s="81"/>
      <c r="BN756" s="81"/>
      <c r="BO756" s="81"/>
      <c r="BP756" s="81"/>
    </row>
    <row r="757" spans="1:68" ht="12.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c r="BG757" s="81"/>
      <c r="BH757" s="81"/>
      <c r="BI757" s="81"/>
      <c r="BJ757" s="81"/>
      <c r="BK757" s="81"/>
      <c r="BL757" s="81"/>
      <c r="BM757" s="81"/>
      <c r="BN757" s="81"/>
      <c r="BO757" s="81"/>
      <c r="BP757" s="81"/>
    </row>
    <row r="758" spans="1:68" ht="12.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c r="BG758" s="81"/>
      <c r="BH758" s="81"/>
      <c r="BI758" s="81"/>
      <c r="BJ758" s="81"/>
      <c r="BK758" s="81"/>
      <c r="BL758" s="81"/>
      <c r="BM758" s="81"/>
      <c r="BN758" s="81"/>
      <c r="BO758" s="81"/>
      <c r="BP758" s="81"/>
    </row>
    <row r="759" spans="1:68" ht="12.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c r="BG759" s="81"/>
      <c r="BH759" s="81"/>
      <c r="BI759" s="81"/>
      <c r="BJ759" s="81"/>
      <c r="BK759" s="81"/>
      <c r="BL759" s="81"/>
      <c r="BM759" s="81"/>
      <c r="BN759" s="81"/>
      <c r="BO759" s="81"/>
      <c r="BP759" s="81"/>
    </row>
    <row r="760" spans="1:68" ht="12.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c r="BG760" s="81"/>
      <c r="BH760" s="81"/>
      <c r="BI760" s="81"/>
      <c r="BJ760" s="81"/>
      <c r="BK760" s="81"/>
      <c r="BL760" s="81"/>
      <c r="BM760" s="81"/>
      <c r="BN760" s="81"/>
      <c r="BO760" s="81"/>
      <c r="BP760" s="81"/>
    </row>
    <row r="761" spans="1:68" ht="12.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c r="BG761" s="81"/>
      <c r="BH761" s="81"/>
      <c r="BI761" s="81"/>
      <c r="BJ761" s="81"/>
      <c r="BK761" s="81"/>
      <c r="BL761" s="81"/>
      <c r="BM761" s="81"/>
      <c r="BN761" s="81"/>
      <c r="BO761" s="81"/>
      <c r="BP761" s="81"/>
    </row>
    <row r="762" spans="1:68" ht="12.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row>
    <row r="763" spans="1:68" ht="12.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c r="BG763" s="81"/>
      <c r="BH763" s="81"/>
      <c r="BI763" s="81"/>
      <c r="BJ763" s="81"/>
      <c r="BK763" s="81"/>
      <c r="BL763" s="81"/>
      <c r="BM763" s="81"/>
      <c r="BN763" s="81"/>
      <c r="BO763" s="81"/>
      <c r="BP763" s="81"/>
    </row>
    <row r="764" spans="1:68" ht="12.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c r="BG764" s="81"/>
      <c r="BH764" s="81"/>
      <c r="BI764" s="81"/>
      <c r="BJ764" s="81"/>
      <c r="BK764" s="81"/>
      <c r="BL764" s="81"/>
      <c r="BM764" s="81"/>
      <c r="BN764" s="81"/>
      <c r="BO764" s="81"/>
      <c r="BP764" s="81"/>
    </row>
    <row r="765" spans="1:68" ht="12.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row>
    <row r="766" spans="1:68" ht="12.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c r="BG766" s="81"/>
      <c r="BH766" s="81"/>
      <c r="BI766" s="81"/>
      <c r="BJ766" s="81"/>
      <c r="BK766" s="81"/>
      <c r="BL766" s="81"/>
      <c r="BM766" s="81"/>
      <c r="BN766" s="81"/>
      <c r="BO766" s="81"/>
      <c r="BP766" s="81"/>
    </row>
    <row r="767" spans="1:68" ht="12.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c r="BG767" s="81"/>
      <c r="BH767" s="81"/>
      <c r="BI767" s="81"/>
      <c r="BJ767" s="81"/>
      <c r="BK767" s="81"/>
      <c r="BL767" s="81"/>
      <c r="BM767" s="81"/>
      <c r="BN767" s="81"/>
      <c r="BO767" s="81"/>
      <c r="BP767" s="81"/>
    </row>
    <row r="768" spans="1:68" ht="12.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row>
    <row r="769" spans="1:68" ht="12.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c r="BG769" s="81"/>
      <c r="BH769" s="81"/>
      <c r="BI769" s="81"/>
      <c r="BJ769" s="81"/>
      <c r="BK769" s="81"/>
      <c r="BL769" s="81"/>
      <c r="BM769" s="81"/>
      <c r="BN769" s="81"/>
      <c r="BO769" s="81"/>
      <c r="BP769" s="81"/>
    </row>
    <row r="770" spans="1:68" ht="12.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c r="BG770" s="81"/>
      <c r="BH770" s="81"/>
      <c r="BI770" s="81"/>
      <c r="BJ770" s="81"/>
      <c r="BK770" s="81"/>
      <c r="BL770" s="81"/>
      <c r="BM770" s="81"/>
      <c r="BN770" s="81"/>
      <c r="BO770" s="81"/>
      <c r="BP770" s="81"/>
    </row>
    <row r="771" spans="1:68" ht="12.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row>
    <row r="772" spans="1:68" ht="12.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c r="BG772" s="81"/>
      <c r="BH772" s="81"/>
      <c r="BI772" s="81"/>
      <c r="BJ772" s="81"/>
      <c r="BK772" s="81"/>
      <c r="BL772" s="81"/>
      <c r="BM772" s="81"/>
      <c r="BN772" s="81"/>
      <c r="BO772" s="81"/>
      <c r="BP772" s="81"/>
    </row>
    <row r="773" spans="1:68" ht="12.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c r="BG773" s="81"/>
      <c r="BH773" s="81"/>
      <c r="BI773" s="81"/>
      <c r="BJ773" s="81"/>
      <c r="BK773" s="81"/>
      <c r="BL773" s="81"/>
      <c r="BM773" s="81"/>
      <c r="BN773" s="81"/>
      <c r="BO773" s="81"/>
      <c r="BP773" s="81"/>
    </row>
    <row r="774" spans="1:68" ht="12.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row>
    <row r="775" spans="1:68" ht="12.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c r="BG775" s="81"/>
      <c r="BH775" s="81"/>
      <c r="BI775" s="81"/>
      <c r="BJ775" s="81"/>
      <c r="BK775" s="81"/>
      <c r="BL775" s="81"/>
      <c r="BM775" s="81"/>
      <c r="BN775" s="81"/>
      <c r="BO775" s="81"/>
      <c r="BP775" s="81"/>
    </row>
    <row r="776" spans="1:68" ht="12.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c r="BG776" s="81"/>
      <c r="BH776" s="81"/>
      <c r="BI776" s="81"/>
      <c r="BJ776" s="81"/>
      <c r="BK776" s="81"/>
      <c r="BL776" s="81"/>
      <c r="BM776" s="81"/>
      <c r="BN776" s="81"/>
      <c r="BO776" s="81"/>
      <c r="BP776" s="81"/>
    </row>
    <row r="777" spans="1:68" ht="12.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c r="BG777" s="81"/>
      <c r="BH777" s="81"/>
      <c r="BI777" s="81"/>
      <c r="BJ777" s="81"/>
      <c r="BK777" s="81"/>
      <c r="BL777" s="81"/>
      <c r="BM777" s="81"/>
      <c r="BN777" s="81"/>
      <c r="BO777" s="81"/>
      <c r="BP777" s="81"/>
    </row>
    <row r="778" spans="1:68" ht="12.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row>
    <row r="779" spans="1:68" ht="12.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c r="BG779" s="81"/>
      <c r="BH779" s="81"/>
      <c r="BI779" s="81"/>
      <c r="BJ779" s="81"/>
      <c r="BK779" s="81"/>
      <c r="BL779" s="81"/>
      <c r="BM779" s="81"/>
      <c r="BN779" s="81"/>
      <c r="BO779" s="81"/>
      <c r="BP779" s="81"/>
    </row>
    <row r="780" spans="1:68" ht="12.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c r="BK780" s="81"/>
      <c r="BL780" s="81"/>
      <c r="BM780" s="81"/>
      <c r="BN780" s="81"/>
      <c r="BO780" s="81"/>
      <c r="BP780" s="81"/>
    </row>
    <row r="781" spans="1:68" ht="12.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c r="BG781" s="81"/>
      <c r="BH781" s="81"/>
      <c r="BI781" s="81"/>
      <c r="BJ781" s="81"/>
      <c r="BK781" s="81"/>
      <c r="BL781" s="81"/>
      <c r="BM781" s="81"/>
      <c r="BN781" s="81"/>
      <c r="BO781" s="81"/>
      <c r="BP781" s="81"/>
    </row>
    <row r="782" spans="1:68" ht="12.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c r="BG782" s="81"/>
      <c r="BH782" s="81"/>
      <c r="BI782" s="81"/>
      <c r="BJ782" s="81"/>
      <c r="BK782" s="81"/>
      <c r="BL782" s="81"/>
      <c r="BM782" s="81"/>
      <c r="BN782" s="81"/>
      <c r="BO782" s="81"/>
      <c r="BP782" s="81"/>
    </row>
    <row r="783" spans="1:68" ht="12.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c r="BG783" s="81"/>
      <c r="BH783" s="81"/>
      <c r="BI783" s="81"/>
      <c r="BJ783" s="81"/>
      <c r="BK783" s="81"/>
      <c r="BL783" s="81"/>
      <c r="BM783" s="81"/>
      <c r="BN783" s="81"/>
      <c r="BO783" s="81"/>
      <c r="BP783" s="81"/>
    </row>
    <row r="784" spans="1:68" ht="12.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c r="BG784" s="81"/>
      <c r="BH784" s="81"/>
      <c r="BI784" s="81"/>
      <c r="BJ784" s="81"/>
      <c r="BK784" s="81"/>
      <c r="BL784" s="81"/>
      <c r="BM784" s="81"/>
      <c r="BN784" s="81"/>
      <c r="BO784" s="81"/>
      <c r="BP784" s="81"/>
    </row>
    <row r="785" spans="1:68" ht="12.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c r="BG785" s="81"/>
      <c r="BH785" s="81"/>
      <c r="BI785" s="81"/>
      <c r="BJ785" s="81"/>
      <c r="BK785" s="81"/>
      <c r="BL785" s="81"/>
      <c r="BM785" s="81"/>
      <c r="BN785" s="81"/>
      <c r="BO785" s="81"/>
      <c r="BP785" s="81"/>
    </row>
    <row r="786" spans="1:68" ht="12.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c r="BC786" s="81"/>
      <c r="BD786" s="81"/>
      <c r="BE786" s="81"/>
      <c r="BF786" s="81"/>
      <c r="BG786" s="81"/>
      <c r="BH786" s="81"/>
      <c r="BI786" s="81"/>
      <c r="BJ786" s="81"/>
      <c r="BK786" s="81"/>
      <c r="BL786" s="81"/>
      <c r="BM786" s="81"/>
      <c r="BN786" s="81"/>
      <c r="BO786" s="81"/>
      <c r="BP786" s="81"/>
    </row>
    <row r="787" spans="1:68" ht="12.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row>
    <row r="788" spans="1:68" ht="12.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c r="BC788" s="81"/>
      <c r="BD788" s="81"/>
      <c r="BE788" s="81"/>
      <c r="BF788" s="81"/>
      <c r="BG788" s="81"/>
      <c r="BH788" s="81"/>
      <c r="BI788" s="81"/>
      <c r="BJ788" s="81"/>
      <c r="BK788" s="81"/>
      <c r="BL788" s="81"/>
      <c r="BM788" s="81"/>
      <c r="BN788" s="81"/>
      <c r="BO788" s="81"/>
      <c r="BP788" s="81"/>
    </row>
    <row r="789" spans="1:68" ht="12.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c r="BC789" s="81"/>
      <c r="BD789" s="81"/>
      <c r="BE789" s="81"/>
      <c r="BF789" s="81"/>
      <c r="BG789" s="81"/>
      <c r="BH789" s="81"/>
      <c r="BI789" s="81"/>
      <c r="BJ789" s="81"/>
      <c r="BK789" s="81"/>
      <c r="BL789" s="81"/>
      <c r="BM789" s="81"/>
      <c r="BN789" s="81"/>
      <c r="BO789" s="81"/>
      <c r="BP789" s="81"/>
    </row>
    <row r="790" spans="1:68" ht="12.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row>
    <row r="791" spans="1:68" ht="12.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c r="BC791" s="81"/>
      <c r="BD791" s="81"/>
      <c r="BE791" s="81"/>
      <c r="BF791" s="81"/>
      <c r="BG791" s="81"/>
      <c r="BH791" s="81"/>
      <c r="BI791" s="81"/>
      <c r="BJ791" s="81"/>
      <c r="BK791" s="81"/>
      <c r="BL791" s="81"/>
      <c r="BM791" s="81"/>
      <c r="BN791" s="81"/>
      <c r="BO791" s="81"/>
      <c r="BP791" s="81"/>
    </row>
    <row r="792" spans="1:68" ht="12.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c r="BC792" s="81"/>
      <c r="BD792" s="81"/>
      <c r="BE792" s="81"/>
      <c r="BF792" s="81"/>
      <c r="BG792" s="81"/>
      <c r="BH792" s="81"/>
      <c r="BI792" s="81"/>
      <c r="BJ792" s="81"/>
      <c r="BK792" s="81"/>
      <c r="BL792" s="81"/>
      <c r="BM792" s="81"/>
      <c r="BN792" s="81"/>
      <c r="BO792" s="81"/>
      <c r="BP792" s="81"/>
    </row>
    <row r="793" spans="1:68" ht="12.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c r="BC793" s="81"/>
      <c r="BD793" s="81"/>
      <c r="BE793" s="81"/>
      <c r="BF793" s="81"/>
      <c r="BG793" s="81"/>
      <c r="BH793" s="81"/>
      <c r="BI793" s="81"/>
      <c r="BJ793" s="81"/>
      <c r="BK793" s="81"/>
      <c r="BL793" s="81"/>
      <c r="BM793" s="81"/>
      <c r="BN793" s="81"/>
      <c r="BO793" s="81"/>
      <c r="BP793" s="81"/>
    </row>
    <row r="794" spans="1:68" ht="12.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c r="BC794" s="81"/>
      <c r="BD794" s="81"/>
      <c r="BE794" s="81"/>
      <c r="BF794" s="81"/>
      <c r="BG794" s="81"/>
      <c r="BH794" s="81"/>
      <c r="BI794" s="81"/>
      <c r="BJ794" s="81"/>
      <c r="BK794" s="81"/>
      <c r="BL794" s="81"/>
      <c r="BM794" s="81"/>
      <c r="BN794" s="81"/>
      <c r="BO794" s="81"/>
      <c r="BP794" s="81"/>
    </row>
    <row r="795" spans="1:68" ht="12.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c r="BC795" s="81"/>
      <c r="BD795" s="81"/>
      <c r="BE795" s="81"/>
      <c r="BF795" s="81"/>
      <c r="BG795" s="81"/>
      <c r="BH795" s="81"/>
      <c r="BI795" s="81"/>
      <c r="BJ795" s="81"/>
      <c r="BK795" s="81"/>
      <c r="BL795" s="81"/>
      <c r="BM795" s="81"/>
      <c r="BN795" s="81"/>
      <c r="BO795" s="81"/>
      <c r="BP795" s="81"/>
    </row>
    <row r="796" spans="1:68" ht="12.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1"/>
      <c r="AX796" s="81"/>
      <c r="AY796" s="81"/>
      <c r="AZ796" s="81"/>
      <c r="BA796" s="81"/>
      <c r="BB796" s="81"/>
      <c r="BC796" s="81"/>
      <c r="BD796" s="81"/>
      <c r="BE796" s="81"/>
      <c r="BF796" s="81"/>
      <c r="BG796" s="81"/>
      <c r="BH796" s="81"/>
      <c r="BI796" s="81"/>
      <c r="BJ796" s="81"/>
      <c r="BK796" s="81"/>
      <c r="BL796" s="81"/>
      <c r="BM796" s="81"/>
      <c r="BN796" s="81"/>
      <c r="BO796" s="81"/>
      <c r="BP796" s="81"/>
    </row>
    <row r="797" spans="1:68" ht="12.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c r="AC797" s="81"/>
      <c r="AD797" s="81"/>
      <c r="AE797" s="81"/>
      <c r="AF797" s="81"/>
      <c r="AG797" s="81"/>
      <c r="AH797" s="81"/>
      <c r="AI797" s="81"/>
      <c r="AJ797" s="81"/>
      <c r="AK797" s="81"/>
      <c r="AL797" s="81"/>
      <c r="AM797" s="81"/>
      <c r="AN797" s="81"/>
      <c r="AO797" s="81"/>
      <c r="AP797" s="81"/>
      <c r="AQ797" s="81"/>
      <c r="AR797" s="81"/>
      <c r="AS797" s="81"/>
      <c r="AT797" s="81"/>
      <c r="AU797" s="81"/>
      <c r="AV797" s="81"/>
      <c r="AW797" s="81"/>
      <c r="AX797" s="81"/>
      <c r="AY797" s="81"/>
      <c r="AZ797" s="81"/>
      <c r="BA797" s="81"/>
      <c r="BB797" s="81"/>
      <c r="BC797" s="81"/>
      <c r="BD797" s="81"/>
      <c r="BE797" s="81"/>
      <c r="BF797" s="81"/>
      <c r="BG797" s="81"/>
      <c r="BH797" s="81"/>
      <c r="BI797" s="81"/>
      <c r="BJ797" s="81"/>
      <c r="BK797" s="81"/>
      <c r="BL797" s="81"/>
      <c r="BM797" s="81"/>
      <c r="BN797" s="81"/>
      <c r="BO797" s="81"/>
      <c r="BP797" s="81"/>
    </row>
    <row r="798" spans="1:68" ht="12.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c r="BG798" s="81"/>
      <c r="BH798" s="81"/>
      <c r="BI798" s="81"/>
      <c r="BJ798" s="81"/>
      <c r="BK798" s="81"/>
      <c r="BL798" s="81"/>
      <c r="BM798" s="81"/>
      <c r="BN798" s="81"/>
      <c r="BO798" s="81"/>
      <c r="BP798" s="81"/>
    </row>
    <row r="799" spans="1:68" ht="12.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c r="AC799" s="81"/>
      <c r="AD799" s="81"/>
      <c r="AE799" s="81"/>
      <c r="AF799" s="81"/>
      <c r="AG799" s="81"/>
      <c r="AH799" s="81"/>
      <c r="AI799" s="81"/>
      <c r="AJ799" s="81"/>
      <c r="AK799" s="81"/>
      <c r="AL799" s="81"/>
      <c r="AM799" s="81"/>
      <c r="AN799" s="81"/>
      <c r="AO799" s="81"/>
      <c r="AP799" s="81"/>
      <c r="AQ799" s="81"/>
      <c r="AR799" s="81"/>
      <c r="AS799" s="81"/>
      <c r="AT799" s="81"/>
      <c r="AU799" s="81"/>
      <c r="AV799" s="81"/>
      <c r="AW799" s="81"/>
      <c r="AX799" s="81"/>
      <c r="AY799" s="81"/>
      <c r="AZ799" s="81"/>
      <c r="BA799" s="81"/>
      <c r="BB799" s="81"/>
      <c r="BC799" s="81"/>
      <c r="BD799" s="81"/>
      <c r="BE799" s="81"/>
      <c r="BF799" s="81"/>
      <c r="BG799" s="81"/>
      <c r="BH799" s="81"/>
      <c r="BI799" s="81"/>
      <c r="BJ799" s="81"/>
      <c r="BK799" s="81"/>
      <c r="BL799" s="81"/>
      <c r="BM799" s="81"/>
      <c r="BN799" s="81"/>
      <c r="BO799" s="81"/>
      <c r="BP799" s="81"/>
    </row>
    <row r="800" spans="1:68" ht="12.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1"/>
      <c r="AR800" s="81"/>
      <c r="AS800" s="81"/>
      <c r="AT800" s="81"/>
      <c r="AU800" s="81"/>
      <c r="AV800" s="81"/>
      <c r="AW800" s="81"/>
      <c r="AX800" s="81"/>
      <c r="AY800" s="81"/>
      <c r="AZ800" s="81"/>
      <c r="BA800" s="81"/>
      <c r="BB800" s="81"/>
      <c r="BC800" s="81"/>
      <c r="BD800" s="81"/>
      <c r="BE800" s="81"/>
      <c r="BF800" s="81"/>
      <c r="BG800" s="81"/>
      <c r="BH800" s="81"/>
      <c r="BI800" s="81"/>
      <c r="BJ800" s="81"/>
      <c r="BK800" s="81"/>
      <c r="BL800" s="81"/>
      <c r="BM800" s="81"/>
      <c r="BN800" s="81"/>
      <c r="BO800" s="81"/>
      <c r="BP800" s="81"/>
    </row>
    <row r="801" spans="1:68" ht="12.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c r="BG801" s="81"/>
      <c r="BH801" s="81"/>
      <c r="BI801" s="81"/>
      <c r="BJ801" s="81"/>
      <c r="BK801" s="81"/>
      <c r="BL801" s="81"/>
      <c r="BM801" s="81"/>
      <c r="BN801" s="81"/>
      <c r="BO801" s="81"/>
      <c r="BP801" s="81"/>
    </row>
    <row r="802" spans="1:68" ht="12.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1"/>
      <c r="AR802" s="81"/>
      <c r="AS802" s="81"/>
      <c r="AT802" s="81"/>
      <c r="AU802" s="81"/>
      <c r="AV802" s="81"/>
      <c r="AW802" s="81"/>
      <c r="AX802" s="81"/>
      <c r="AY802" s="81"/>
      <c r="AZ802" s="81"/>
      <c r="BA802" s="81"/>
      <c r="BB802" s="81"/>
      <c r="BC802" s="81"/>
      <c r="BD802" s="81"/>
      <c r="BE802" s="81"/>
      <c r="BF802" s="81"/>
      <c r="BG802" s="81"/>
      <c r="BH802" s="81"/>
      <c r="BI802" s="81"/>
      <c r="BJ802" s="81"/>
      <c r="BK802" s="81"/>
      <c r="BL802" s="81"/>
      <c r="BM802" s="81"/>
      <c r="BN802" s="81"/>
      <c r="BO802" s="81"/>
      <c r="BP802" s="81"/>
    </row>
    <row r="803" spans="1:68" ht="12.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c r="AC803" s="81"/>
      <c r="AD803" s="81"/>
      <c r="AE803" s="81"/>
      <c r="AF803" s="81"/>
      <c r="AG803" s="81"/>
      <c r="AH803" s="81"/>
      <c r="AI803" s="81"/>
      <c r="AJ803" s="81"/>
      <c r="AK803" s="81"/>
      <c r="AL803" s="81"/>
      <c r="AM803" s="81"/>
      <c r="AN803" s="81"/>
      <c r="AO803" s="81"/>
      <c r="AP803" s="81"/>
      <c r="AQ803" s="81"/>
      <c r="AR803" s="81"/>
      <c r="AS803" s="81"/>
      <c r="AT803" s="81"/>
      <c r="AU803" s="81"/>
      <c r="AV803" s="81"/>
      <c r="AW803" s="81"/>
      <c r="AX803" s="81"/>
      <c r="AY803" s="81"/>
      <c r="AZ803" s="81"/>
      <c r="BA803" s="81"/>
      <c r="BB803" s="81"/>
      <c r="BC803" s="81"/>
      <c r="BD803" s="81"/>
      <c r="BE803" s="81"/>
      <c r="BF803" s="81"/>
      <c r="BG803" s="81"/>
      <c r="BH803" s="81"/>
      <c r="BI803" s="81"/>
      <c r="BJ803" s="81"/>
      <c r="BK803" s="81"/>
      <c r="BL803" s="81"/>
      <c r="BM803" s="81"/>
      <c r="BN803" s="81"/>
      <c r="BO803" s="81"/>
      <c r="BP803" s="81"/>
    </row>
    <row r="804" spans="1:68" ht="12.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c r="BG804" s="81"/>
      <c r="BH804" s="81"/>
      <c r="BI804" s="81"/>
      <c r="BJ804" s="81"/>
      <c r="BK804" s="81"/>
      <c r="BL804" s="81"/>
      <c r="BM804" s="81"/>
      <c r="BN804" s="81"/>
      <c r="BO804" s="81"/>
      <c r="BP804" s="81"/>
    </row>
    <row r="805" spans="1:68" ht="12.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1"/>
      <c r="AI805" s="81"/>
      <c r="AJ805" s="81"/>
      <c r="AK805" s="81"/>
      <c r="AL805" s="81"/>
      <c r="AM805" s="81"/>
      <c r="AN805" s="81"/>
      <c r="AO805" s="81"/>
      <c r="AP805" s="81"/>
      <c r="AQ805" s="81"/>
      <c r="AR805" s="81"/>
      <c r="AS805" s="81"/>
      <c r="AT805" s="81"/>
      <c r="AU805" s="81"/>
      <c r="AV805" s="81"/>
      <c r="AW805" s="81"/>
      <c r="AX805" s="81"/>
      <c r="AY805" s="81"/>
      <c r="AZ805" s="81"/>
      <c r="BA805" s="81"/>
      <c r="BB805" s="81"/>
      <c r="BC805" s="81"/>
      <c r="BD805" s="81"/>
      <c r="BE805" s="81"/>
      <c r="BF805" s="81"/>
      <c r="BG805" s="81"/>
      <c r="BH805" s="81"/>
      <c r="BI805" s="81"/>
      <c r="BJ805" s="81"/>
      <c r="BK805" s="81"/>
      <c r="BL805" s="81"/>
      <c r="BM805" s="81"/>
      <c r="BN805" s="81"/>
      <c r="BO805" s="81"/>
      <c r="BP805" s="81"/>
    </row>
    <row r="806" spans="1:68" ht="12.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1"/>
      <c r="AR806" s="81"/>
      <c r="AS806" s="81"/>
      <c r="AT806" s="81"/>
      <c r="AU806" s="81"/>
      <c r="AV806" s="81"/>
      <c r="AW806" s="81"/>
      <c r="AX806" s="81"/>
      <c r="AY806" s="81"/>
      <c r="AZ806" s="81"/>
      <c r="BA806" s="81"/>
      <c r="BB806" s="81"/>
      <c r="BC806" s="81"/>
      <c r="BD806" s="81"/>
      <c r="BE806" s="81"/>
      <c r="BF806" s="81"/>
      <c r="BG806" s="81"/>
      <c r="BH806" s="81"/>
      <c r="BI806" s="81"/>
      <c r="BJ806" s="81"/>
      <c r="BK806" s="81"/>
      <c r="BL806" s="81"/>
      <c r="BM806" s="81"/>
      <c r="BN806" s="81"/>
      <c r="BO806" s="81"/>
      <c r="BP806" s="81"/>
    </row>
    <row r="807" spans="1:68" ht="12.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c r="BG807" s="81"/>
      <c r="BH807" s="81"/>
      <c r="BI807" s="81"/>
      <c r="BJ807" s="81"/>
      <c r="BK807" s="81"/>
      <c r="BL807" s="81"/>
      <c r="BM807" s="81"/>
      <c r="BN807" s="81"/>
      <c r="BO807" s="81"/>
      <c r="BP807" s="81"/>
    </row>
    <row r="808" spans="1:68" ht="12.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1"/>
      <c r="AR808" s="81"/>
      <c r="AS808" s="81"/>
      <c r="AT808" s="81"/>
      <c r="AU808" s="81"/>
      <c r="AV808" s="81"/>
      <c r="AW808" s="81"/>
      <c r="AX808" s="81"/>
      <c r="AY808" s="81"/>
      <c r="AZ808" s="81"/>
      <c r="BA808" s="81"/>
      <c r="BB808" s="81"/>
      <c r="BC808" s="81"/>
      <c r="BD808" s="81"/>
      <c r="BE808" s="81"/>
      <c r="BF808" s="81"/>
      <c r="BG808" s="81"/>
      <c r="BH808" s="81"/>
      <c r="BI808" s="81"/>
      <c r="BJ808" s="81"/>
      <c r="BK808" s="81"/>
      <c r="BL808" s="81"/>
      <c r="BM808" s="81"/>
      <c r="BN808" s="81"/>
      <c r="BO808" s="81"/>
      <c r="BP808" s="81"/>
    </row>
    <row r="809" spans="1:68" ht="12.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c r="BG809" s="81"/>
      <c r="BH809" s="81"/>
      <c r="BI809" s="81"/>
      <c r="BJ809" s="81"/>
      <c r="BK809" s="81"/>
      <c r="BL809" s="81"/>
      <c r="BM809" s="81"/>
      <c r="BN809" s="81"/>
      <c r="BO809" s="81"/>
      <c r="BP809" s="81"/>
    </row>
    <row r="810" spans="1:68" ht="12.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c r="BG810" s="81"/>
      <c r="BH810" s="81"/>
      <c r="BI810" s="81"/>
      <c r="BJ810" s="81"/>
      <c r="BK810" s="81"/>
      <c r="BL810" s="81"/>
      <c r="BM810" s="81"/>
      <c r="BN810" s="81"/>
      <c r="BO810" s="81"/>
      <c r="BP810" s="81"/>
    </row>
    <row r="811" spans="1:68" ht="12.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81"/>
      <c r="AR811" s="81"/>
      <c r="AS811" s="81"/>
      <c r="AT811" s="81"/>
      <c r="AU811" s="81"/>
      <c r="AV811" s="81"/>
      <c r="AW811" s="81"/>
      <c r="AX811" s="81"/>
      <c r="AY811" s="81"/>
      <c r="AZ811" s="81"/>
      <c r="BA811" s="81"/>
      <c r="BB811" s="81"/>
      <c r="BC811" s="81"/>
      <c r="BD811" s="81"/>
      <c r="BE811" s="81"/>
      <c r="BF811" s="81"/>
      <c r="BG811" s="81"/>
      <c r="BH811" s="81"/>
      <c r="BI811" s="81"/>
      <c r="BJ811" s="81"/>
      <c r="BK811" s="81"/>
      <c r="BL811" s="81"/>
      <c r="BM811" s="81"/>
      <c r="BN811" s="81"/>
      <c r="BO811" s="81"/>
      <c r="BP811" s="81"/>
    </row>
    <row r="812" spans="1:68" ht="12.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1"/>
      <c r="AR812" s="81"/>
      <c r="AS812" s="81"/>
      <c r="AT812" s="81"/>
      <c r="AU812" s="81"/>
      <c r="AV812" s="81"/>
      <c r="AW812" s="81"/>
      <c r="AX812" s="81"/>
      <c r="AY812" s="81"/>
      <c r="AZ812" s="81"/>
      <c r="BA812" s="81"/>
      <c r="BB812" s="81"/>
      <c r="BC812" s="81"/>
      <c r="BD812" s="81"/>
      <c r="BE812" s="81"/>
      <c r="BF812" s="81"/>
      <c r="BG812" s="81"/>
      <c r="BH812" s="81"/>
      <c r="BI812" s="81"/>
      <c r="BJ812" s="81"/>
      <c r="BK812" s="81"/>
      <c r="BL812" s="81"/>
      <c r="BM812" s="81"/>
      <c r="BN812" s="81"/>
      <c r="BO812" s="81"/>
      <c r="BP812" s="81"/>
    </row>
    <row r="813" spans="1:68" ht="12.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81"/>
      <c r="AQ813" s="81"/>
      <c r="AR813" s="81"/>
      <c r="AS813" s="81"/>
      <c r="AT813" s="81"/>
      <c r="AU813" s="81"/>
      <c r="AV813" s="81"/>
      <c r="AW813" s="81"/>
      <c r="AX813" s="81"/>
      <c r="AY813" s="81"/>
      <c r="AZ813" s="81"/>
      <c r="BA813" s="81"/>
      <c r="BB813" s="81"/>
      <c r="BC813" s="81"/>
      <c r="BD813" s="81"/>
      <c r="BE813" s="81"/>
      <c r="BF813" s="81"/>
      <c r="BG813" s="81"/>
      <c r="BH813" s="81"/>
      <c r="BI813" s="81"/>
      <c r="BJ813" s="81"/>
      <c r="BK813" s="81"/>
      <c r="BL813" s="81"/>
      <c r="BM813" s="81"/>
      <c r="BN813" s="81"/>
      <c r="BO813" s="81"/>
      <c r="BP813" s="81"/>
    </row>
    <row r="814" spans="1:68" ht="12.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c r="BG814" s="81"/>
      <c r="BH814" s="81"/>
      <c r="BI814" s="81"/>
      <c r="BJ814" s="81"/>
      <c r="BK814" s="81"/>
      <c r="BL814" s="81"/>
      <c r="BM814" s="81"/>
      <c r="BN814" s="81"/>
      <c r="BO814" s="81"/>
      <c r="BP814" s="81"/>
    </row>
    <row r="815" spans="1:68" ht="12.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c r="AC815" s="81"/>
      <c r="AD815" s="81"/>
      <c r="AE815" s="81"/>
      <c r="AF815" s="81"/>
      <c r="AG815" s="81"/>
      <c r="AH815" s="81"/>
      <c r="AI815" s="81"/>
      <c r="AJ815" s="81"/>
      <c r="AK815" s="81"/>
      <c r="AL815" s="81"/>
      <c r="AM815" s="81"/>
      <c r="AN815" s="81"/>
      <c r="AO815" s="81"/>
      <c r="AP815" s="81"/>
      <c r="AQ815" s="81"/>
      <c r="AR815" s="81"/>
      <c r="AS815" s="81"/>
      <c r="AT815" s="81"/>
      <c r="AU815" s="81"/>
      <c r="AV815" s="81"/>
      <c r="AW815" s="81"/>
      <c r="AX815" s="81"/>
      <c r="AY815" s="81"/>
      <c r="AZ815" s="81"/>
      <c r="BA815" s="81"/>
      <c r="BB815" s="81"/>
      <c r="BC815" s="81"/>
      <c r="BD815" s="81"/>
      <c r="BE815" s="81"/>
      <c r="BF815" s="81"/>
      <c r="BG815" s="81"/>
      <c r="BH815" s="81"/>
      <c r="BI815" s="81"/>
      <c r="BJ815" s="81"/>
      <c r="BK815" s="81"/>
      <c r="BL815" s="81"/>
      <c r="BM815" s="81"/>
      <c r="BN815" s="81"/>
      <c r="BO815" s="81"/>
      <c r="BP815" s="81"/>
    </row>
    <row r="816" spans="1:68" ht="12.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c r="AC816" s="81"/>
      <c r="AD816" s="81"/>
      <c r="AE816" s="81"/>
      <c r="AF816" s="81"/>
      <c r="AG816" s="81"/>
      <c r="AH816" s="81"/>
      <c r="AI816" s="81"/>
      <c r="AJ816" s="81"/>
      <c r="AK816" s="81"/>
      <c r="AL816" s="81"/>
      <c r="AM816" s="81"/>
      <c r="AN816" s="81"/>
      <c r="AO816" s="81"/>
      <c r="AP816" s="81"/>
      <c r="AQ816" s="81"/>
      <c r="AR816" s="81"/>
      <c r="AS816" s="81"/>
      <c r="AT816" s="81"/>
      <c r="AU816" s="81"/>
      <c r="AV816" s="81"/>
      <c r="AW816" s="81"/>
      <c r="AX816" s="81"/>
      <c r="AY816" s="81"/>
      <c r="AZ816" s="81"/>
      <c r="BA816" s="81"/>
      <c r="BB816" s="81"/>
      <c r="BC816" s="81"/>
      <c r="BD816" s="81"/>
      <c r="BE816" s="81"/>
      <c r="BF816" s="81"/>
      <c r="BG816" s="81"/>
      <c r="BH816" s="81"/>
      <c r="BI816" s="81"/>
      <c r="BJ816" s="81"/>
      <c r="BK816" s="81"/>
      <c r="BL816" s="81"/>
      <c r="BM816" s="81"/>
      <c r="BN816" s="81"/>
      <c r="BO816" s="81"/>
      <c r="BP816" s="81"/>
    </row>
    <row r="817" spans="1:68" ht="12.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c r="BG817" s="81"/>
      <c r="BH817" s="81"/>
      <c r="BI817" s="81"/>
      <c r="BJ817" s="81"/>
      <c r="BK817" s="81"/>
      <c r="BL817" s="81"/>
      <c r="BM817" s="81"/>
      <c r="BN817" s="81"/>
      <c r="BO817" s="81"/>
      <c r="BP817" s="81"/>
    </row>
    <row r="818" spans="1:68" ht="12.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c r="AC818" s="81"/>
      <c r="AD818" s="81"/>
      <c r="AE818" s="81"/>
      <c r="AF818" s="81"/>
      <c r="AG818" s="81"/>
      <c r="AH818" s="81"/>
      <c r="AI818" s="81"/>
      <c r="AJ818" s="81"/>
      <c r="AK818" s="81"/>
      <c r="AL818" s="81"/>
      <c r="AM818" s="81"/>
      <c r="AN818" s="81"/>
      <c r="AO818" s="81"/>
      <c r="AP818" s="81"/>
      <c r="AQ818" s="81"/>
      <c r="AR818" s="81"/>
      <c r="AS818" s="81"/>
      <c r="AT818" s="81"/>
      <c r="AU818" s="81"/>
      <c r="AV818" s="81"/>
      <c r="AW818" s="81"/>
      <c r="AX818" s="81"/>
      <c r="AY818" s="81"/>
      <c r="AZ818" s="81"/>
      <c r="BA818" s="81"/>
      <c r="BB818" s="81"/>
      <c r="BC818" s="81"/>
      <c r="BD818" s="81"/>
      <c r="BE818" s="81"/>
      <c r="BF818" s="81"/>
      <c r="BG818" s="81"/>
      <c r="BH818" s="81"/>
      <c r="BI818" s="81"/>
      <c r="BJ818" s="81"/>
      <c r="BK818" s="81"/>
      <c r="BL818" s="81"/>
      <c r="BM818" s="81"/>
      <c r="BN818" s="81"/>
      <c r="BO818" s="81"/>
      <c r="BP818" s="81"/>
    </row>
    <row r="819" spans="1:68" ht="12.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c r="AC819" s="81"/>
      <c r="AD819" s="81"/>
      <c r="AE819" s="81"/>
      <c r="AF819" s="81"/>
      <c r="AG819" s="81"/>
      <c r="AH819" s="81"/>
      <c r="AI819" s="81"/>
      <c r="AJ819" s="81"/>
      <c r="AK819" s="81"/>
      <c r="AL819" s="81"/>
      <c r="AM819" s="81"/>
      <c r="AN819" s="81"/>
      <c r="AO819" s="81"/>
      <c r="AP819" s="81"/>
      <c r="AQ819" s="81"/>
      <c r="AR819" s="81"/>
      <c r="AS819" s="81"/>
      <c r="AT819" s="81"/>
      <c r="AU819" s="81"/>
      <c r="AV819" s="81"/>
      <c r="AW819" s="81"/>
      <c r="AX819" s="81"/>
      <c r="AY819" s="81"/>
      <c r="AZ819" s="81"/>
      <c r="BA819" s="81"/>
      <c r="BB819" s="81"/>
      <c r="BC819" s="81"/>
      <c r="BD819" s="81"/>
      <c r="BE819" s="81"/>
      <c r="BF819" s="81"/>
      <c r="BG819" s="81"/>
      <c r="BH819" s="81"/>
      <c r="BI819" s="81"/>
      <c r="BJ819" s="81"/>
      <c r="BK819" s="81"/>
      <c r="BL819" s="81"/>
      <c r="BM819" s="81"/>
      <c r="BN819" s="81"/>
      <c r="BO819" s="81"/>
      <c r="BP819" s="81"/>
    </row>
    <row r="820" spans="1:68" ht="12.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c r="AC820" s="81"/>
      <c r="AD820" s="81"/>
      <c r="AE820" s="81"/>
      <c r="AF820" s="81"/>
      <c r="AG820" s="81"/>
      <c r="AH820" s="81"/>
      <c r="AI820" s="81"/>
      <c r="AJ820" s="81"/>
      <c r="AK820" s="81"/>
      <c r="AL820" s="81"/>
      <c r="AM820" s="81"/>
      <c r="AN820" s="81"/>
      <c r="AO820" s="81"/>
      <c r="AP820" s="81"/>
      <c r="AQ820" s="81"/>
      <c r="AR820" s="81"/>
      <c r="AS820" s="81"/>
      <c r="AT820" s="81"/>
      <c r="AU820" s="81"/>
      <c r="AV820" s="81"/>
      <c r="AW820" s="81"/>
      <c r="AX820" s="81"/>
      <c r="AY820" s="81"/>
      <c r="AZ820" s="81"/>
      <c r="BA820" s="81"/>
      <c r="BB820" s="81"/>
      <c r="BC820" s="81"/>
      <c r="BD820" s="81"/>
      <c r="BE820" s="81"/>
      <c r="BF820" s="81"/>
      <c r="BG820" s="81"/>
      <c r="BH820" s="81"/>
      <c r="BI820" s="81"/>
      <c r="BJ820" s="81"/>
      <c r="BK820" s="81"/>
      <c r="BL820" s="81"/>
      <c r="BM820" s="81"/>
      <c r="BN820" s="81"/>
      <c r="BO820" s="81"/>
      <c r="BP820" s="81"/>
    </row>
    <row r="821" spans="1:68" ht="12.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c r="BG821" s="81"/>
      <c r="BH821" s="81"/>
      <c r="BI821" s="81"/>
      <c r="BJ821" s="81"/>
      <c r="BK821" s="81"/>
      <c r="BL821" s="81"/>
      <c r="BM821" s="81"/>
      <c r="BN821" s="81"/>
      <c r="BO821" s="81"/>
      <c r="BP821" s="81"/>
    </row>
    <row r="822" spans="1:68" ht="12.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c r="AC822" s="81"/>
      <c r="AD822" s="81"/>
      <c r="AE822" s="81"/>
      <c r="AF822" s="81"/>
      <c r="AG822" s="81"/>
      <c r="AH822" s="81"/>
      <c r="AI822" s="81"/>
      <c r="AJ822" s="81"/>
      <c r="AK822" s="81"/>
      <c r="AL822" s="81"/>
      <c r="AM822" s="81"/>
      <c r="AN822" s="81"/>
      <c r="AO822" s="81"/>
      <c r="AP822" s="81"/>
      <c r="AQ822" s="81"/>
      <c r="AR822" s="81"/>
      <c r="AS822" s="81"/>
      <c r="AT822" s="81"/>
      <c r="AU822" s="81"/>
      <c r="AV822" s="81"/>
      <c r="AW822" s="81"/>
      <c r="AX822" s="81"/>
      <c r="AY822" s="81"/>
      <c r="AZ822" s="81"/>
      <c r="BA822" s="81"/>
      <c r="BB822" s="81"/>
      <c r="BC822" s="81"/>
      <c r="BD822" s="81"/>
      <c r="BE822" s="81"/>
      <c r="BF822" s="81"/>
      <c r="BG822" s="81"/>
      <c r="BH822" s="81"/>
      <c r="BI822" s="81"/>
      <c r="BJ822" s="81"/>
      <c r="BK822" s="81"/>
      <c r="BL822" s="81"/>
      <c r="BM822" s="81"/>
      <c r="BN822" s="81"/>
      <c r="BO822" s="81"/>
      <c r="BP822" s="81"/>
    </row>
    <row r="823" spans="1:68" ht="12.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c r="BG823" s="81"/>
      <c r="BH823" s="81"/>
      <c r="BI823" s="81"/>
      <c r="BJ823" s="81"/>
      <c r="BK823" s="81"/>
      <c r="BL823" s="81"/>
      <c r="BM823" s="81"/>
      <c r="BN823" s="81"/>
      <c r="BO823" s="81"/>
      <c r="BP823" s="81"/>
    </row>
    <row r="824" spans="1:68" ht="12.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c r="BG824" s="81"/>
      <c r="BH824" s="81"/>
      <c r="BI824" s="81"/>
      <c r="BJ824" s="81"/>
      <c r="BK824" s="81"/>
      <c r="BL824" s="81"/>
      <c r="BM824" s="81"/>
      <c r="BN824" s="81"/>
      <c r="BO824" s="81"/>
      <c r="BP824" s="81"/>
    </row>
    <row r="825" spans="1:68" ht="12.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c r="AC825" s="81"/>
      <c r="AD825" s="81"/>
      <c r="AE825" s="81"/>
      <c r="AF825" s="81"/>
      <c r="AG825" s="81"/>
      <c r="AH825" s="81"/>
      <c r="AI825" s="81"/>
      <c r="AJ825" s="81"/>
      <c r="AK825" s="81"/>
      <c r="AL825" s="81"/>
      <c r="AM825" s="81"/>
      <c r="AN825" s="81"/>
      <c r="AO825" s="81"/>
      <c r="AP825" s="81"/>
      <c r="AQ825" s="81"/>
      <c r="AR825" s="81"/>
      <c r="AS825" s="81"/>
      <c r="AT825" s="81"/>
      <c r="AU825" s="81"/>
      <c r="AV825" s="81"/>
      <c r="AW825" s="81"/>
      <c r="AX825" s="81"/>
      <c r="AY825" s="81"/>
      <c r="AZ825" s="81"/>
      <c r="BA825" s="81"/>
      <c r="BB825" s="81"/>
      <c r="BC825" s="81"/>
      <c r="BD825" s="81"/>
      <c r="BE825" s="81"/>
      <c r="BF825" s="81"/>
      <c r="BG825" s="81"/>
      <c r="BH825" s="81"/>
      <c r="BI825" s="81"/>
      <c r="BJ825" s="81"/>
      <c r="BK825" s="81"/>
      <c r="BL825" s="81"/>
      <c r="BM825" s="81"/>
      <c r="BN825" s="81"/>
      <c r="BO825" s="81"/>
      <c r="BP825" s="81"/>
    </row>
    <row r="826" spans="1:68" ht="12.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c r="BG826" s="81"/>
      <c r="BH826" s="81"/>
      <c r="BI826" s="81"/>
      <c r="BJ826" s="81"/>
      <c r="BK826" s="81"/>
      <c r="BL826" s="81"/>
      <c r="BM826" s="81"/>
      <c r="BN826" s="81"/>
      <c r="BO826" s="81"/>
      <c r="BP826" s="81"/>
    </row>
    <row r="827" spans="1:68" ht="12.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c r="AC827" s="81"/>
      <c r="AD827" s="81"/>
      <c r="AE827" s="81"/>
      <c r="AF827" s="81"/>
      <c r="AG827" s="81"/>
      <c r="AH827" s="81"/>
      <c r="AI827" s="81"/>
      <c r="AJ827" s="81"/>
      <c r="AK827" s="81"/>
      <c r="AL827" s="81"/>
      <c r="AM827" s="81"/>
      <c r="AN827" s="81"/>
      <c r="AO827" s="81"/>
      <c r="AP827" s="81"/>
      <c r="AQ827" s="81"/>
      <c r="AR827" s="81"/>
      <c r="AS827" s="81"/>
      <c r="AT827" s="81"/>
      <c r="AU827" s="81"/>
      <c r="AV827" s="81"/>
      <c r="AW827" s="81"/>
      <c r="AX827" s="81"/>
      <c r="AY827" s="81"/>
      <c r="AZ827" s="81"/>
      <c r="BA827" s="81"/>
      <c r="BB827" s="81"/>
      <c r="BC827" s="81"/>
      <c r="BD827" s="81"/>
      <c r="BE827" s="81"/>
      <c r="BF827" s="81"/>
      <c r="BG827" s="81"/>
      <c r="BH827" s="81"/>
      <c r="BI827" s="81"/>
      <c r="BJ827" s="81"/>
      <c r="BK827" s="81"/>
      <c r="BL827" s="81"/>
      <c r="BM827" s="81"/>
      <c r="BN827" s="81"/>
      <c r="BO827" s="81"/>
      <c r="BP827" s="81"/>
    </row>
    <row r="828" spans="1:68" ht="12.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c r="AC828" s="81"/>
      <c r="AD828" s="81"/>
      <c r="AE828" s="81"/>
      <c r="AF828" s="81"/>
      <c r="AG828" s="81"/>
      <c r="AH828" s="81"/>
      <c r="AI828" s="81"/>
      <c r="AJ828" s="81"/>
      <c r="AK828" s="81"/>
      <c r="AL828" s="81"/>
      <c r="AM828" s="81"/>
      <c r="AN828" s="81"/>
      <c r="AO828" s="81"/>
      <c r="AP828" s="81"/>
      <c r="AQ828" s="81"/>
      <c r="AR828" s="81"/>
      <c r="AS828" s="81"/>
      <c r="AT828" s="81"/>
      <c r="AU828" s="81"/>
      <c r="AV828" s="81"/>
      <c r="AW828" s="81"/>
      <c r="AX828" s="81"/>
      <c r="AY828" s="81"/>
      <c r="AZ828" s="81"/>
      <c r="BA828" s="81"/>
      <c r="BB828" s="81"/>
      <c r="BC828" s="81"/>
      <c r="BD828" s="81"/>
      <c r="BE828" s="81"/>
      <c r="BF828" s="81"/>
      <c r="BG828" s="81"/>
      <c r="BH828" s="81"/>
      <c r="BI828" s="81"/>
      <c r="BJ828" s="81"/>
      <c r="BK828" s="81"/>
      <c r="BL828" s="81"/>
      <c r="BM828" s="81"/>
      <c r="BN828" s="81"/>
      <c r="BO828" s="81"/>
      <c r="BP828" s="81"/>
    </row>
    <row r="829" spans="1:68" ht="12.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c r="AC829" s="81"/>
      <c r="AD829" s="81"/>
      <c r="AE829" s="81"/>
      <c r="AF829" s="81"/>
      <c r="AG829" s="81"/>
      <c r="AH829" s="81"/>
      <c r="AI829" s="81"/>
      <c r="AJ829" s="81"/>
      <c r="AK829" s="81"/>
      <c r="AL829" s="81"/>
      <c r="AM829" s="81"/>
      <c r="AN829" s="81"/>
      <c r="AO829" s="81"/>
      <c r="AP829" s="81"/>
      <c r="AQ829" s="81"/>
      <c r="AR829" s="81"/>
      <c r="AS829" s="81"/>
      <c r="AT829" s="81"/>
      <c r="AU829" s="81"/>
      <c r="AV829" s="81"/>
      <c r="AW829" s="81"/>
      <c r="AX829" s="81"/>
      <c r="AY829" s="81"/>
      <c r="AZ829" s="81"/>
      <c r="BA829" s="81"/>
      <c r="BB829" s="81"/>
      <c r="BC829" s="81"/>
      <c r="BD829" s="81"/>
      <c r="BE829" s="81"/>
      <c r="BF829" s="81"/>
      <c r="BG829" s="81"/>
      <c r="BH829" s="81"/>
      <c r="BI829" s="81"/>
      <c r="BJ829" s="81"/>
      <c r="BK829" s="81"/>
      <c r="BL829" s="81"/>
      <c r="BM829" s="81"/>
      <c r="BN829" s="81"/>
      <c r="BO829" s="81"/>
      <c r="BP829" s="81"/>
    </row>
    <row r="830" spans="1:68" ht="12.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c r="AC830" s="81"/>
      <c r="AD830" s="81"/>
      <c r="AE830" s="81"/>
      <c r="AF830" s="81"/>
      <c r="AG830" s="81"/>
      <c r="AH830" s="81"/>
      <c r="AI830" s="81"/>
      <c r="AJ830" s="81"/>
      <c r="AK830" s="81"/>
      <c r="AL830" s="81"/>
      <c r="AM830" s="81"/>
      <c r="AN830" s="81"/>
      <c r="AO830" s="81"/>
      <c r="AP830" s="81"/>
      <c r="AQ830" s="81"/>
      <c r="AR830" s="81"/>
      <c r="AS830" s="81"/>
      <c r="AT830" s="81"/>
      <c r="AU830" s="81"/>
      <c r="AV830" s="81"/>
      <c r="AW830" s="81"/>
      <c r="AX830" s="81"/>
      <c r="AY830" s="81"/>
      <c r="AZ830" s="81"/>
      <c r="BA830" s="81"/>
      <c r="BB830" s="81"/>
      <c r="BC830" s="81"/>
      <c r="BD830" s="81"/>
      <c r="BE830" s="81"/>
      <c r="BF830" s="81"/>
      <c r="BG830" s="81"/>
      <c r="BH830" s="81"/>
      <c r="BI830" s="81"/>
      <c r="BJ830" s="81"/>
      <c r="BK830" s="81"/>
      <c r="BL830" s="81"/>
      <c r="BM830" s="81"/>
      <c r="BN830" s="81"/>
      <c r="BO830" s="81"/>
      <c r="BP830" s="81"/>
    </row>
    <row r="831" spans="1:68" ht="12.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c r="AC831" s="81"/>
      <c r="AD831" s="81"/>
      <c r="AE831" s="81"/>
      <c r="AF831" s="81"/>
      <c r="AG831" s="81"/>
      <c r="AH831" s="81"/>
      <c r="AI831" s="81"/>
      <c r="AJ831" s="81"/>
      <c r="AK831" s="81"/>
      <c r="AL831" s="81"/>
      <c r="AM831" s="81"/>
      <c r="AN831" s="81"/>
      <c r="AO831" s="81"/>
      <c r="AP831" s="81"/>
      <c r="AQ831" s="81"/>
      <c r="AR831" s="81"/>
      <c r="AS831" s="81"/>
      <c r="AT831" s="81"/>
      <c r="AU831" s="81"/>
      <c r="AV831" s="81"/>
      <c r="AW831" s="81"/>
      <c r="AX831" s="81"/>
      <c r="AY831" s="81"/>
      <c r="AZ831" s="81"/>
      <c r="BA831" s="81"/>
      <c r="BB831" s="81"/>
      <c r="BC831" s="81"/>
      <c r="BD831" s="81"/>
      <c r="BE831" s="81"/>
      <c r="BF831" s="81"/>
      <c r="BG831" s="81"/>
      <c r="BH831" s="81"/>
      <c r="BI831" s="81"/>
      <c r="BJ831" s="81"/>
      <c r="BK831" s="81"/>
      <c r="BL831" s="81"/>
      <c r="BM831" s="81"/>
      <c r="BN831" s="81"/>
      <c r="BO831" s="81"/>
      <c r="BP831" s="81"/>
    </row>
    <row r="832" spans="1:68" ht="12.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c r="AC832" s="81"/>
      <c r="AD832" s="81"/>
      <c r="AE832" s="81"/>
      <c r="AF832" s="81"/>
      <c r="AG832" s="81"/>
      <c r="AH832" s="81"/>
      <c r="AI832" s="81"/>
      <c r="AJ832" s="81"/>
      <c r="AK832" s="81"/>
      <c r="AL832" s="81"/>
      <c r="AM832" s="81"/>
      <c r="AN832" s="81"/>
      <c r="AO832" s="81"/>
      <c r="AP832" s="81"/>
      <c r="AQ832" s="81"/>
      <c r="AR832" s="81"/>
      <c r="AS832" s="81"/>
      <c r="AT832" s="81"/>
      <c r="AU832" s="81"/>
      <c r="AV832" s="81"/>
      <c r="AW832" s="81"/>
      <c r="AX832" s="81"/>
      <c r="AY832" s="81"/>
      <c r="AZ832" s="81"/>
      <c r="BA832" s="81"/>
      <c r="BB832" s="81"/>
      <c r="BC832" s="81"/>
      <c r="BD832" s="81"/>
      <c r="BE832" s="81"/>
      <c r="BF832" s="81"/>
      <c r="BG832" s="81"/>
      <c r="BH832" s="81"/>
      <c r="BI832" s="81"/>
      <c r="BJ832" s="81"/>
      <c r="BK832" s="81"/>
      <c r="BL832" s="81"/>
      <c r="BM832" s="81"/>
      <c r="BN832" s="81"/>
      <c r="BO832" s="81"/>
      <c r="BP832" s="81"/>
    </row>
    <row r="833" spans="1:68" ht="12.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c r="AC833" s="81"/>
      <c r="AD833" s="81"/>
      <c r="AE833" s="81"/>
      <c r="AF833" s="81"/>
      <c r="AG833" s="81"/>
      <c r="AH833" s="81"/>
      <c r="AI833" s="81"/>
      <c r="AJ833" s="81"/>
      <c r="AK833" s="81"/>
      <c r="AL833" s="81"/>
      <c r="AM833" s="81"/>
      <c r="AN833" s="81"/>
      <c r="AO833" s="81"/>
      <c r="AP833" s="81"/>
      <c r="AQ833" s="81"/>
      <c r="AR833" s="81"/>
      <c r="AS833" s="81"/>
      <c r="AT833" s="81"/>
      <c r="AU833" s="81"/>
      <c r="AV833" s="81"/>
      <c r="AW833" s="81"/>
      <c r="AX833" s="81"/>
      <c r="AY833" s="81"/>
      <c r="AZ833" s="81"/>
      <c r="BA833" s="81"/>
      <c r="BB833" s="81"/>
      <c r="BC833" s="81"/>
      <c r="BD833" s="81"/>
      <c r="BE833" s="81"/>
      <c r="BF833" s="81"/>
      <c r="BG833" s="81"/>
      <c r="BH833" s="81"/>
      <c r="BI833" s="81"/>
      <c r="BJ833" s="81"/>
      <c r="BK833" s="81"/>
      <c r="BL833" s="81"/>
      <c r="BM833" s="81"/>
      <c r="BN833" s="81"/>
      <c r="BO833" s="81"/>
      <c r="BP833" s="81"/>
    </row>
    <row r="834" spans="1:68" ht="12.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row>
    <row r="835" spans="1:68" ht="12.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c r="AC835" s="81"/>
      <c r="AD835" s="81"/>
      <c r="AE835" s="81"/>
      <c r="AF835" s="81"/>
      <c r="AG835" s="81"/>
      <c r="AH835" s="81"/>
      <c r="AI835" s="81"/>
      <c r="AJ835" s="81"/>
      <c r="AK835" s="81"/>
      <c r="AL835" s="81"/>
      <c r="AM835" s="81"/>
      <c r="AN835" s="81"/>
      <c r="AO835" s="81"/>
      <c r="AP835" s="81"/>
      <c r="AQ835" s="81"/>
      <c r="AR835" s="81"/>
      <c r="AS835" s="81"/>
      <c r="AT835" s="81"/>
      <c r="AU835" s="81"/>
      <c r="AV835" s="81"/>
      <c r="AW835" s="81"/>
      <c r="AX835" s="81"/>
      <c r="AY835" s="81"/>
      <c r="AZ835" s="81"/>
      <c r="BA835" s="81"/>
      <c r="BB835" s="81"/>
      <c r="BC835" s="81"/>
      <c r="BD835" s="81"/>
      <c r="BE835" s="81"/>
      <c r="BF835" s="81"/>
      <c r="BG835" s="81"/>
      <c r="BH835" s="81"/>
      <c r="BI835" s="81"/>
      <c r="BJ835" s="81"/>
      <c r="BK835" s="81"/>
      <c r="BL835" s="81"/>
      <c r="BM835" s="81"/>
      <c r="BN835" s="81"/>
      <c r="BO835" s="81"/>
      <c r="BP835" s="81"/>
    </row>
    <row r="836" spans="1:68" ht="12.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c r="AC836" s="81"/>
      <c r="AD836" s="81"/>
      <c r="AE836" s="81"/>
      <c r="AF836" s="81"/>
      <c r="AG836" s="81"/>
      <c r="AH836" s="81"/>
      <c r="AI836" s="81"/>
      <c r="AJ836" s="81"/>
      <c r="AK836" s="81"/>
      <c r="AL836" s="81"/>
      <c r="AM836" s="81"/>
      <c r="AN836" s="81"/>
      <c r="AO836" s="81"/>
      <c r="AP836" s="81"/>
      <c r="AQ836" s="81"/>
      <c r="AR836" s="81"/>
      <c r="AS836" s="81"/>
      <c r="AT836" s="81"/>
      <c r="AU836" s="81"/>
      <c r="AV836" s="81"/>
      <c r="AW836" s="81"/>
      <c r="AX836" s="81"/>
      <c r="AY836" s="81"/>
      <c r="AZ836" s="81"/>
      <c r="BA836" s="81"/>
      <c r="BB836" s="81"/>
      <c r="BC836" s="81"/>
      <c r="BD836" s="81"/>
      <c r="BE836" s="81"/>
      <c r="BF836" s="81"/>
      <c r="BG836" s="81"/>
      <c r="BH836" s="81"/>
      <c r="BI836" s="81"/>
      <c r="BJ836" s="81"/>
      <c r="BK836" s="81"/>
      <c r="BL836" s="81"/>
      <c r="BM836" s="81"/>
      <c r="BN836" s="81"/>
      <c r="BO836" s="81"/>
      <c r="BP836" s="81"/>
    </row>
    <row r="837" spans="1:68" ht="12.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c r="BG837" s="81"/>
      <c r="BH837" s="81"/>
      <c r="BI837" s="81"/>
      <c r="BJ837" s="81"/>
      <c r="BK837" s="81"/>
      <c r="BL837" s="81"/>
      <c r="BM837" s="81"/>
      <c r="BN837" s="81"/>
      <c r="BO837" s="81"/>
      <c r="BP837" s="81"/>
    </row>
    <row r="838" spans="1:68" ht="12.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1"/>
      <c r="AX838" s="81"/>
      <c r="AY838" s="81"/>
      <c r="AZ838" s="81"/>
      <c r="BA838" s="81"/>
      <c r="BB838" s="81"/>
      <c r="BC838" s="81"/>
      <c r="BD838" s="81"/>
      <c r="BE838" s="81"/>
      <c r="BF838" s="81"/>
      <c r="BG838" s="81"/>
      <c r="BH838" s="81"/>
      <c r="BI838" s="81"/>
      <c r="BJ838" s="81"/>
      <c r="BK838" s="81"/>
      <c r="BL838" s="81"/>
      <c r="BM838" s="81"/>
      <c r="BN838" s="81"/>
      <c r="BO838" s="81"/>
      <c r="BP838" s="81"/>
    </row>
    <row r="839" spans="1:68" ht="12.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c r="AC839" s="81"/>
      <c r="AD839" s="81"/>
      <c r="AE839" s="81"/>
      <c r="AF839" s="81"/>
      <c r="AG839" s="81"/>
      <c r="AH839" s="81"/>
      <c r="AI839" s="81"/>
      <c r="AJ839" s="81"/>
      <c r="AK839" s="81"/>
      <c r="AL839" s="81"/>
      <c r="AM839" s="81"/>
      <c r="AN839" s="81"/>
      <c r="AO839" s="81"/>
      <c r="AP839" s="81"/>
      <c r="AQ839" s="81"/>
      <c r="AR839" s="81"/>
      <c r="AS839" s="81"/>
      <c r="AT839" s="81"/>
      <c r="AU839" s="81"/>
      <c r="AV839" s="81"/>
      <c r="AW839" s="81"/>
      <c r="AX839" s="81"/>
      <c r="AY839" s="81"/>
      <c r="AZ839" s="81"/>
      <c r="BA839" s="81"/>
      <c r="BB839" s="81"/>
      <c r="BC839" s="81"/>
      <c r="BD839" s="81"/>
      <c r="BE839" s="81"/>
      <c r="BF839" s="81"/>
      <c r="BG839" s="81"/>
      <c r="BH839" s="81"/>
      <c r="BI839" s="81"/>
      <c r="BJ839" s="81"/>
      <c r="BK839" s="81"/>
      <c r="BL839" s="81"/>
      <c r="BM839" s="81"/>
      <c r="BN839" s="81"/>
      <c r="BO839" s="81"/>
      <c r="BP839" s="81"/>
    </row>
    <row r="840" spans="1:68" ht="12.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c r="BG840" s="81"/>
      <c r="BH840" s="81"/>
      <c r="BI840" s="81"/>
      <c r="BJ840" s="81"/>
      <c r="BK840" s="81"/>
      <c r="BL840" s="81"/>
      <c r="BM840" s="81"/>
      <c r="BN840" s="81"/>
      <c r="BO840" s="81"/>
      <c r="BP840" s="81"/>
    </row>
    <row r="841" spans="1:68" ht="12.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c r="AC841" s="81"/>
      <c r="AD841" s="81"/>
      <c r="AE841" s="81"/>
      <c r="AF841" s="81"/>
      <c r="AG841" s="81"/>
      <c r="AH841" s="81"/>
      <c r="AI841" s="81"/>
      <c r="AJ841" s="81"/>
      <c r="AK841" s="81"/>
      <c r="AL841" s="81"/>
      <c r="AM841" s="81"/>
      <c r="AN841" s="81"/>
      <c r="AO841" s="81"/>
      <c r="AP841" s="81"/>
      <c r="AQ841" s="81"/>
      <c r="AR841" s="81"/>
      <c r="AS841" s="81"/>
      <c r="AT841" s="81"/>
      <c r="AU841" s="81"/>
      <c r="AV841" s="81"/>
      <c r="AW841" s="81"/>
      <c r="AX841" s="81"/>
      <c r="AY841" s="81"/>
      <c r="AZ841" s="81"/>
      <c r="BA841" s="81"/>
      <c r="BB841" s="81"/>
      <c r="BC841" s="81"/>
      <c r="BD841" s="81"/>
      <c r="BE841" s="81"/>
      <c r="BF841" s="81"/>
      <c r="BG841" s="81"/>
      <c r="BH841" s="81"/>
      <c r="BI841" s="81"/>
      <c r="BJ841" s="81"/>
      <c r="BK841" s="81"/>
      <c r="BL841" s="81"/>
      <c r="BM841" s="81"/>
      <c r="BN841" s="81"/>
      <c r="BO841" s="81"/>
      <c r="BP841" s="81"/>
    </row>
    <row r="842" spans="1:68" ht="12.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c r="AC842" s="81"/>
      <c r="AD842" s="81"/>
      <c r="AE842" s="81"/>
      <c r="AF842" s="81"/>
      <c r="AG842" s="81"/>
      <c r="AH842" s="81"/>
      <c r="AI842" s="81"/>
      <c r="AJ842" s="81"/>
      <c r="AK842" s="81"/>
      <c r="AL842" s="81"/>
      <c r="AM842" s="81"/>
      <c r="AN842" s="81"/>
      <c r="AO842" s="81"/>
      <c r="AP842" s="81"/>
      <c r="AQ842" s="81"/>
      <c r="AR842" s="81"/>
      <c r="AS842" s="81"/>
      <c r="AT842" s="81"/>
      <c r="AU842" s="81"/>
      <c r="AV842" s="81"/>
      <c r="AW842" s="81"/>
      <c r="AX842" s="81"/>
      <c r="AY842" s="81"/>
      <c r="AZ842" s="81"/>
      <c r="BA842" s="81"/>
      <c r="BB842" s="81"/>
      <c r="BC842" s="81"/>
      <c r="BD842" s="81"/>
      <c r="BE842" s="81"/>
      <c r="BF842" s="81"/>
      <c r="BG842" s="81"/>
      <c r="BH842" s="81"/>
      <c r="BI842" s="81"/>
      <c r="BJ842" s="81"/>
      <c r="BK842" s="81"/>
      <c r="BL842" s="81"/>
      <c r="BM842" s="81"/>
      <c r="BN842" s="81"/>
      <c r="BO842" s="81"/>
      <c r="BP842" s="81"/>
    </row>
    <row r="843" spans="1:68" ht="12.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row>
    <row r="844" spans="1:68" ht="12.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c r="AC844" s="81"/>
      <c r="AD844" s="81"/>
      <c r="AE844" s="81"/>
      <c r="AF844" s="81"/>
      <c r="AG844" s="81"/>
      <c r="AH844" s="81"/>
      <c r="AI844" s="81"/>
      <c r="AJ844" s="81"/>
      <c r="AK844" s="81"/>
      <c r="AL844" s="81"/>
      <c r="AM844" s="81"/>
      <c r="AN844" s="81"/>
      <c r="AO844" s="81"/>
      <c r="AP844" s="81"/>
      <c r="AQ844" s="81"/>
      <c r="AR844" s="81"/>
      <c r="AS844" s="81"/>
      <c r="AT844" s="81"/>
      <c r="AU844" s="81"/>
      <c r="AV844" s="81"/>
      <c r="AW844" s="81"/>
      <c r="AX844" s="81"/>
      <c r="AY844" s="81"/>
      <c r="AZ844" s="81"/>
      <c r="BA844" s="81"/>
      <c r="BB844" s="81"/>
      <c r="BC844" s="81"/>
      <c r="BD844" s="81"/>
      <c r="BE844" s="81"/>
      <c r="BF844" s="81"/>
      <c r="BG844" s="81"/>
      <c r="BH844" s="81"/>
      <c r="BI844" s="81"/>
      <c r="BJ844" s="81"/>
      <c r="BK844" s="81"/>
      <c r="BL844" s="81"/>
      <c r="BM844" s="81"/>
      <c r="BN844" s="81"/>
      <c r="BO844" s="81"/>
      <c r="BP844" s="81"/>
    </row>
    <row r="845" spans="1:68" ht="12.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1"/>
      <c r="AI845" s="81"/>
      <c r="AJ845" s="81"/>
      <c r="AK845" s="81"/>
      <c r="AL845" s="81"/>
      <c r="AM845" s="81"/>
      <c r="AN845" s="81"/>
      <c r="AO845" s="81"/>
      <c r="AP845" s="81"/>
      <c r="AQ845" s="81"/>
      <c r="AR845" s="81"/>
      <c r="AS845" s="81"/>
      <c r="AT845" s="81"/>
      <c r="AU845" s="81"/>
      <c r="AV845" s="81"/>
      <c r="AW845" s="81"/>
      <c r="AX845" s="81"/>
      <c r="AY845" s="81"/>
      <c r="AZ845" s="81"/>
      <c r="BA845" s="81"/>
      <c r="BB845" s="81"/>
      <c r="BC845" s="81"/>
      <c r="BD845" s="81"/>
      <c r="BE845" s="81"/>
      <c r="BF845" s="81"/>
      <c r="BG845" s="81"/>
      <c r="BH845" s="81"/>
      <c r="BI845" s="81"/>
      <c r="BJ845" s="81"/>
      <c r="BK845" s="81"/>
      <c r="BL845" s="81"/>
      <c r="BM845" s="81"/>
      <c r="BN845" s="81"/>
      <c r="BO845" s="81"/>
      <c r="BP845" s="81"/>
    </row>
    <row r="846" spans="1:68" ht="12.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c r="BG846" s="81"/>
      <c r="BH846" s="81"/>
      <c r="BI846" s="81"/>
      <c r="BJ846" s="81"/>
      <c r="BK846" s="81"/>
      <c r="BL846" s="81"/>
      <c r="BM846" s="81"/>
      <c r="BN846" s="81"/>
      <c r="BO846" s="81"/>
      <c r="BP846" s="81"/>
    </row>
    <row r="847" spans="1:68" ht="12.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1"/>
      <c r="AI847" s="81"/>
      <c r="AJ847" s="81"/>
      <c r="AK847" s="81"/>
      <c r="AL847" s="81"/>
      <c r="AM847" s="81"/>
      <c r="AN847" s="81"/>
      <c r="AO847" s="81"/>
      <c r="AP847" s="81"/>
      <c r="AQ847" s="81"/>
      <c r="AR847" s="81"/>
      <c r="AS847" s="81"/>
      <c r="AT847" s="81"/>
      <c r="AU847" s="81"/>
      <c r="AV847" s="81"/>
      <c r="AW847" s="81"/>
      <c r="AX847" s="81"/>
      <c r="AY847" s="81"/>
      <c r="AZ847" s="81"/>
      <c r="BA847" s="81"/>
      <c r="BB847" s="81"/>
      <c r="BC847" s="81"/>
      <c r="BD847" s="81"/>
      <c r="BE847" s="81"/>
      <c r="BF847" s="81"/>
      <c r="BG847" s="81"/>
      <c r="BH847" s="81"/>
      <c r="BI847" s="81"/>
      <c r="BJ847" s="81"/>
      <c r="BK847" s="81"/>
      <c r="BL847" s="81"/>
      <c r="BM847" s="81"/>
      <c r="BN847" s="81"/>
      <c r="BO847" s="81"/>
      <c r="BP847" s="81"/>
    </row>
    <row r="848" spans="1:68" ht="12.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1"/>
      <c r="AX848" s="81"/>
      <c r="AY848" s="81"/>
      <c r="AZ848" s="81"/>
      <c r="BA848" s="81"/>
      <c r="BB848" s="81"/>
      <c r="BC848" s="81"/>
      <c r="BD848" s="81"/>
      <c r="BE848" s="81"/>
      <c r="BF848" s="81"/>
      <c r="BG848" s="81"/>
      <c r="BH848" s="81"/>
      <c r="BI848" s="81"/>
      <c r="BJ848" s="81"/>
      <c r="BK848" s="81"/>
      <c r="BL848" s="81"/>
      <c r="BM848" s="81"/>
      <c r="BN848" s="81"/>
      <c r="BO848" s="81"/>
      <c r="BP848" s="81"/>
    </row>
    <row r="849" spans="1:68" ht="12.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1"/>
      <c r="AI849" s="81"/>
      <c r="AJ849" s="81"/>
      <c r="AK849" s="81"/>
      <c r="AL849" s="81"/>
      <c r="AM849" s="81"/>
      <c r="AN849" s="81"/>
      <c r="AO849" s="81"/>
      <c r="AP849" s="81"/>
      <c r="AQ849" s="81"/>
      <c r="AR849" s="81"/>
      <c r="AS849" s="81"/>
      <c r="AT849" s="81"/>
      <c r="AU849" s="81"/>
      <c r="AV849" s="81"/>
      <c r="AW849" s="81"/>
      <c r="AX849" s="81"/>
      <c r="AY849" s="81"/>
      <c r="AZ849" s="81"/>
      <c r="BA849" s="81"/>
      <c r="BB849" s="81"/>
      <c r="BC849" s="81"/>
      <c r="BD849" s="81"/>
      <c r="BE849" s="81"/>
      <c r="BF849" s="81"/>
      <c r="BG849" s="81"/>
      <c r="BH849" s="81"/>
      <c r="BI849" s="81"/>
      <c r="BJ849" s="81"/>
      <c r="BK849" s="81"/>
      <c r="BL849" s="81"/>
      <c r="BM849" s="81"/>
      <c r="BN849" s="81"/>
      <c r="BO849" s="81"/>
      <c r="BP849" s="81"/>
    </row>
    <row r="850" spans="1:68" ht="12.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c r="BG850" s="81"/>
      <c r="BH850" s="81"/>
      <c r="BI850" s="81"/>
      <c r="BJ850" s="81"/>
      <c r="BK850" s="81"/>
      <c r="BL850" s="81"/>
      <c r="BM850" s="81"/>
      <c r="BN850" s="81"/>
      <c r="BO850" s="81"/>
      <c r="BP850" s="81"/>
    </row>
    <row r="851" spans="1:68" ht="12.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1"/>
      <c r="AI851" s="81"/>
      <c r="AJ851" s="81"/>
      <c r="AK851" s="81"/>
      <c r="AL851" s="81"/>
      <c r="AM851" s="81"/>
      <c r="AN851" s="81"/>
      <c r="AO851" s="81"/>
      <c r="AP851" s="81"/>
      <c r="AQ851" s="81"/>
      <c r="AR851" s="81"/>
      <c r="AS851" s="81"/>
      <c r="AT851" s="81"/>
      <c r="AU851" s="81"/>
      <c r="AV851" s="81"/>
      <c r="AW851" s="81"/>
      <c r="AX851" s="81"/>
      <c r="AY851" s="81"/>
      <c r="AZ851" s="81"/>
      <c r="BA851" s="81"/>
      <c r="BB851" s="81"/>
      <c r="BC851" s="81"/>
      <c r="BD851" s="81"/>
      <c r="BE851" s="81"/>
      <c r="BF851" s="81"/>
      <c r="BG851" s="81"/>
      <c r="BH851" s="81"/>
      <c r="BI851" s="81"/>
      <c r="BJ851" s="81"/>
      <c r="BK851" s="81"/>
      <c r="BL851" s="81"/>
      <c r="BM851" s="81"/>
      <c r="BN851" s="81"/>
      <c r="BO851" s="81"/>
      <c r="BP851" s="81"/>
    </row>
    <row r="852" spans="1:68" ht="12.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c r="BG852" s="81"/>
      <c r="BH852" s="81"/>
      <c r="BI852" s="81"/>
      <c r="BJ852" s="81"/>
      <c r="BK852" s="81"/>
      <c r="BL852" s="81"/>
      <c r="BM852" s="81"/>
      <c r="BN852" s="81"/>
      <c r="BO852" s="81"/>
      <c r="BP852" s="81"/>
    </row>
    <row r="853" spans="1:68" ht="12.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1"/>
      <c r="AI853" s="81"/>
      <c r="AJ853" s="81"/>
      <c r="AK853" s="81"/>
      <c r="AL853" s="81"/>
      <c r="AM853" s="81"/>
      <c r="AN853" s="81"/>
      <c r="AO853" s="81"/>
      <c r="AP853" s="81"/>
      <c r="AQ853" s="81"/>
      <c r="AR853" s="81"/>
      <c r="AS853" s="81"/>
      <c r="AT853" s="81"/>
      <c r="AU853" s="81"/>
      <c r="AV853" s="81"/>
      <c r="AW853" s="81"/>
      <c r="AX853" s="81"/>
      <c r="AY853" s="81"/>
      <c r="AZ853" s="81"/>
      <c r="BA853" s="81"/>
      <c r="BB853" s="81"/>
      <c r="BC853" s="81"/>
      <c r="BD853" s="81"/>
      <c r="BE853" s="81"/>
      <c r="BF853" s="81"/>
      <c r="BG853" s="81"/>
      <c r="BH853" s="81"/>
      <c r="BI853" s="81"/>
      <c r="BJ853" s="81"/>
      <c r="BK853" s="81"/>
      <c r="BL853" s="81"/>
      <c r="BM853" s="81"/>
      <c r="BN853" s="81"/>
      <c r="BO853" s="81"/>
      <c r="BP853" s="81"/>
    </row>
    <row r="854" spans="1:68" ht="12.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1"/>
      <c r="AX854" s="81"/>
      <c r="AY854" s="81"/>
      <c r="AZ854" s="81"/>
      <c r="BA854" s="81"/>
      <c r="BB854" s="81"/>
      <c r="BC854" s="81"/>
      <c r="BD854" s="81"/>
      <c r="BE854" s="81"/>
      <c r="BF854" s="81"/>
      <c r="BG854" s="81"/>
      <c r="BH854" s="81"/>
      <c r="BI854" s="81"/>
      <c r="BJ854" s="81"/>
      <c r="BK854" s="81"/>
      <c r="BL854" s="81"/>
      <c r="BM854" s="81"/>
      <c r="BN854" s="81"/>
      <c r="BO854" s="81"/>
      <c r="BP854" s="81"/>
    </row>
    <row r="855" spans="1:68" ht="12.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1"/>
      <c r="AI855" s="81"/>
      <c r="AJ855" s="81"/>
      <c r="AK855" s="81"/>
      <c r="AL855" s="81"/>
      <c r="AM855" s="81"/>
      <c r="AN855" s="81"/>
      <c r="AO855" s="81"/>
      <c r="AP855" s="81"/>
      <c r="AQ855" s="81"/>
      <c r="AR855" s="81"/>
      <c r="AS855" s="81"/>
      <c r="AT855" s="81"/>
      <c r="AU855" s="81"/>
      <c r="AV855" s="81"/>
      <c r="AW855" s="81"/>
      <c r="AX855" s="81"/>
      <c r="AY855" s="81"/>
      <c r="AZ855" s="81"/>
      <c r="BA855" s="81"/>
      <c r="BB855" s="81"/>
      <c r="BC855" s="81"/>
      <c r="BD855" s="81"/>
      <c r="BE855" s="81"/>
      <c r="BF855" s="81"/>
      <c r="BG855" s="81"/>
      <c r="BH855" s="81"/>
      <c r="BI855" s="81"/>
      <c r="BJ855" s="81"/>
      <c r="BK855" s="81"/>
      <c r="BL855" s="81"/>
      <c r="BM855" s="81"/>
      <c r="BN855" s="81"/>
      <c r="BO855" s="81"/>
      <c r="BP855" s="81"/>
    </row>
    <row r="856" spans="1:68" ht="12.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1"/>
      <c r="AX856" s="81"/>
      <c r="AY856" s="81"/>
      <c r="AZ856" s="81"/>
      <c r="BA856" s="81"/>
      <c r="BB856" s="81"/>
      <c r="BC856" s="81"/>
      <c r="BD856" s="81"/>
      <c r="BE856" s="81"/>
      <c r="BF856" s="81"/>
      <c r="BG856" s="81"/>
      <c r="BH856" s="81"/>
      <c r="BI856" s="81"/>
      <c r="BJ856" s="81"/>
      <c r="BK856" s="81"/>
      <c r="BL856" s="81"/>
      <c r="BM856" s="81"/>
      <c r="BN856" s="81"/>
      <c r="BO856" s="81"/>
      <c r="BP856" s="81"/>
    </row>
    <row r="857" spans="1:68" ht="12.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c r="AC857" s="81"/>
      <c r="AD857" s="81"/>
      <c r="AE857" s="81"/>
      <c r="AF857" s="81"/>
      <c r="AG857" s="81"/>
      <c r="AH857" s="81"/>
      <c r="AI857" s="81"/>
      <c r="AJ857" s="81"/>
      <c r="AK857" s="81"/>
      <c r="AL857" s="81"/>
      <c r="AM857" s="81"/>
      <c r="AN857" s="81"/>
      <c r="AO857" s="81"/>
      <c r="AP857" s="81"/>
      <c r="AQ857" s="81"/>
      <c r="AR857" s="81"/>
      <c r="AS857" s="81"/>
      <c r="AT857" s="81"/>
      <c r="AU857" s="81"/>
      <c r="AV857" s="81"/>
      <c r="AW857" s="81"/>
      <c r="AX857" s="81"/>
      <c r="AY857" s="81"/>
      <c r="AZ857" s="81"/>
      <c r="BA857" s="81"/>
      <c r="BB857" s="81"/>
      <c r="BC857" s="81"/>
      <c r="BD857" s="81"/>
      <c r="BE857" s="81"/>
      <c r="BF857" s="81"/>
      <c r="BG857" s="81"/>
      <c r="BH857" s="81"/>
      <c r="BI857" s="81"/>
      <c r="BJ857" s="81"/>
      <c r="BK857" s="81"/>
      <c r="BL857" s="81"/>
      <c r="BM857" s="81"/>
      <c r="BN857" s="81"/>
      <c r="BO857" s="81"/>
      <c r="BP857" s="81"/>
    </row>
    <row r="858" spans="1:68" ht="12.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1"/>
      <c r="AX858" s="81"/>
      <c r="AY858" s="81"/>
      <c r="AZ858" s="81"/>
      <c r="BA858" s="81"/>
      <c r="BB858" s="81"/>
      <c r="BC858" s="81"/>
      <c r="BD858" s="81"/>
      <c r="BE858" s="81"/>
      <c r="BF858" s="81"/>
      <c r="BG858" s="81"/>
      <c r="BH858" s="81"/>
      <c r="BI858" s="81"/>
      <c r="BJ858" s="81"/>
      <c r="BK858" s="81"/>
      <c r="BL858" s="81"/>
      <c r="BM858" s="81"/>
      <c r="BN858" s="81"/>
      <c r="BO858" s="81"/>
      <c r="BP858" s="81"/>
    </row>
    <row r="859" spans="1:68" ht="12.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c r="BG859" s="81"/>
      <c r="BH859" s="81"/>
      <c r="BI859" s="81"/>
      <c r="BJ859" s="81"/>
      <c r="BK859" s="81"/>
      <c r="BL859" s="81"/>
      <c r="BM859" s="81"/>
      <c r="BN859" s="81"/>
      <c r="BO859" s="81"/>
      <c r="BP859" s="81"/>
    </row>
    <row r="860" spans="1:68" ht="12.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c r="AC860" s="81"/>
      <c r="AD860" s="81"/>
      <c r="AE860" s="81"/>
      <c r="AF860" s="81"/>
      <c r="AG860" s="81"/>
      <c r="AH860" s="81"/>
      <c r="AI860" s="81"/>
      <c r="AJ860" s="81"/>
      <c r="AK860" s="81"/>
      <c r="AL860" s="81"/>
      <c r="AM860" s="81"/>
      <c r="AN860" s="81"/>
      <c r="AO860" s="81"/>
      <c r="AP860" s="81"/>
      <c r="AQ860" s="81"/>
      <c r="AR860" s="81"/>
      <c r="AS860" s="81"/>
      <c r="AT860" s="81"/>
      <c r="AU860" s="81"/>
      <c r="AV860" s="81"/>
      <c r="AW860" s="81"/>
      <c r="AX860" s="81"/>
      <c r="AY860" s="81"/>
      <c r="AZ860" s="81"/>
      <c r="BA860" s="81"/>
      <c r="BB860" s="81"/>
      <c r="BC860" s="81"/>
      <c r="BD860" s="81"/>
      <c r="BE860" s="81"/>
      <c r="BF860" s="81"/>
      <c r="BG860" s="81"/>
      <c r="BH860" s="81"/>
      <c r="BI860" s="81"/>
      <c r="BJ860" s="81"/>
      <c r="BK860" s="81"/>
      <c r="BL860" s="81"/>
      <c r="BM860" s="81"/>
      <c r="BN860" s="81"/>
      <c r="BO860" s="81"/>
      <c r="BP860" s="81"/>
    </row>
    <row r="861" spans="1:68" ht="12.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c r="AC861" s="81"/>
      <c r="AD861" s="81"/>
      <c r="AE861" s="81"/>
      <c r="AF861" s="81"/>
      <c r="AG861" s="81"/>
      <c r="AH861" s="81"/>
      <c r="AI861" s="81"/>
      <c r="AJ861" s="81"/>
      <c r="AK861" s="81"/>
      <c r="AL861" s="81"/>
      <c r="AM861" s="81"/>
      <c r="AN861" s="81"/>
      <c r="AO861" s="81"/>
      <c r="AP861" s="81"/>
      <c r="AQ861" s="81"/>
      <c r="AR861" s="81"/>
      <c r="AS861" s="81"/>
      <c r="AT861" s="81"/>
      <c r="AU861" s="81"/>
      <c r="AV861" s="81"/>
      <c r="AW861" s="81"/>
      <c r="AX861" s="81"/>
      <c r="AY861" s="81"/>
      <c r="AZ861" s="81"/>
      <c r="BA861" s="81"/>
      <c r="BB861" s="81"/>
      <c r="BC861" s="81"/>
      <c r="BD861" s="81"/>
      <c r="BE861" s="81"/>
      <c r="BF861" s="81"/>
      <c r="BG861" s="81"/>
      <c r="BH861" s="81"/>
      <c r="BI861" s="81"/>
      <c r="BJ861" s="81"/>
      <c r="BK861" s="81"/>
      <c r="BL861" s="81"/>
      <c r="BM861" s="81"/>
      <c r="BN861" s="81"/>
      <c r="BO861" s="81"/>
      <c r="BP861" s="81"/>
    </row>
    <row r="862" spans="1:68" ht="12.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row>
    <row r="863" spans="1:68" ht="12.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c r="AC863" s="81"/>
      <c r="AD863" s="81"/>
      <c r="AE863" s="81"/>
      <c r="AF863" s="81"/>
      <c r="AG863" s="81"/>
      <c r="AH863" s="81"/>
      <c r="AI863" s="81"/>
      <c r="AJ863" s="81"/>
      <c r="AK863" s="81"/>
      <c r="AL863" s="81"/>
      <c r="AM863" s="81"/>
      <c r="AN863" s="81"/>
      <c r="AO863" s="81"/>
      <c r="AP863" s="81"/>
      <c r="AQ863" s="81"/>
      <c r="AR863" s="81"/>
      <c r="AS863" s="81"/>
      <c r="AT863" s="81"/>
      <c r="AU863" s="81"/>
      <c r="AV863" s="81"/>
      <c r="AW863" s="81"/>
      <c r="AX863" s="81"/>
      <c r="AY863" s="81"/>
      <c r="AZ863" s="81"/>
      <c r="BA863" s="81"/>
      <c r="BB863" s="81"/>
      <c r="BC863" s="81"/>
      <c r="BD863" s="81"/>
      <c r="BE863" s="81"/>
      <c r="BF863" s="81"/>
      <c r="BG863" s="81"/>
      <c r="BH863" s="81"/>
      <c r="BI863" s="81"/>
      <c r="BJ863" s="81"/>
      <c r="BK863" s="81"/>
      <c r="BL863" s="81"/>
      <c r="BM863" s="81"/>
      <c r="BN863" s="81"/>
      <c r="BO863" s="81"/>
      <c r="BP863" s="81"/>
    </row>
    <row r="864" spans="1:68" ht="12.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1"/>
      <c r="AX864" s="81"/>
      <c r="AY864" s="81"/>
      <c r="AZ864" s="81"/>
      <c r="BA864" s="81"/>
      <c r="BB864" s="81"/>
      <c r="BC864" s="81"/>
      <c r="BD864" s="81"/>
      <c r="BE864" s="81"/>
      <c r="BF864" s="81"/>
      <c r="BG864" s="81"/>
      <c r="BH864" s="81"/>
      <c r="BI864" s="81"/>
      <c r="BJ864" s="81"/>
      <c r="BK864" s="81"/>
      <c r="BL864" s="81"/>
      <c r="BM864" s="81"/>
      <c r="BN864" s="81"/>
      <c r="BO864" s="81"/>
      <c r="BP864" s="81"/>
    </row>
    <row r="865" spans="1:68" ht="12.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c r="BG865" s="81"/>
      <c r="BH865" s="81"/>
      <c r="BI865" s="81"/>
      <c r="BJ865" s="81"/>
      <c r="BK865" s="81"/>
      <c r="BL865" s="81"/>
      <c r="BM865" s="81"/>
      <c r="BN865" s="81"/>
      <c r="BO865" s="81"/>
      <c r="BP865" s="81"/>
    </row>
    <row r="866" spans="1:68" ht="12.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1"/>
      <c r="AX866" s="81"/>
      <c r="AY866" s="81"/>
      <c r="AZ866" s="81"/>
      <c r="BA866" s="81"/>
      <c r="BB866" s="81"/>
      <c r="BC866" s="81"/>
      <c r="BD866" s="81"/>
      <c r="BE866" s="81"/>
      <c r="BF866" s="81"/>
      <c r="BG866" s="81"/>
      <c r="BH866" s="81"/>
      <c r="BI866" s="81"/>
      <c r="BJ866" s="81"/>
      <c r="BK866" s="81"/>
      <c r="BL866" s="81"/>
      <c r="BM866" s="81"/>
      <c r="BN866" s="81"/>
      <c r="BO866" s="81"/>
      <c r="BP866" s="81"/>
    </row>
    <row r="867" spans="1:68" ht="12.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c r="AC867" s="81"/>
      <c r="AD867" s="81"/>
      <c r="AE867" s="81"/>
      <c r="AF867" s="81"/>
      <c r="AG867" s="81"/>
      <c r="AH867" s="81"/>
      <c r="AI867" s="81"/>
      <c r="AJ867" s="81"/>
      <c r="AK867" s="81"/>
      <c r="AL867" s="81"/>
      <c r="AM867" s="81"/>
      <c r="AN867" s="81"/>
      <c r="AO867" s="81"/>
      <c r="AP867" s="81"/>
      <c r="AQ867" s="81"/>
      <c r="AR867" s="81"/>
      <c r="AS867" s="81"/>
      <c r="AT867" s="81"/>
      <c r="AU867" s="81"/>
      <c r="AV867" s="81"/>
      <c r="AW867" s="81"/>
      <c r="AX867" s="81"/>
      <c r="AY867" s="81"/>
      <c r="AZ867" s="81"/>
      <c r="BA867" s="81"/>
      <c r="BB867" s="81"/>
      <c r="BC867" s="81"/>
      <c r="BD867" s="81"/>
      <c r="BE867" s="81"/>
      <c r="BF867" s="81"/>
      <c r="BG867" s="81"/>
      <c r="BH867" s="81"/>
      <c r="BI867" s="81"/>
      <c r="BJ867" s="81"/>
      <c r="BK867" s="81"/>
      <c r="BL867" s="81"/>
      <c r="BM867" s="81"/>
      <c r="BN867" s="81"/>
      <c r="BO867" s="81"/>
      <c r="BP867" s="81"/>
    </row>
    <row r="868" spans="1:68" ht="12.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c r="AC868" s="81"/>
      <c r="AD868" s="81"/>
      <c r="AE868" s="81"/>
      <c r="AF868" s="81"/>
      <c r="AG868" s="81"/>
      <c r="AH868" s="81"/>
      <c r="AI868" s="81"/>
      <c r="AJ868" s="81"/>
      <c r="AK868" s="81"/>
      <c r="AL868" s="81"/>
      <c r="AM868" s="81"/>
      <c r="AN868" s="81"/>
      <c r="AO868" s="81"/>
      <c r="AP868" s="81"/>
      <c r="AQ868" s="81"/>
      <c r="AR868" s="81"/>
      <c r="AS868" s="81"/>
      <c r="AT868" s="81"/>
      <c r="AU868" s="81"/>
      <c r="AV868" s="81"/>
      <c r="AW868" s="81"/>
      <c r="AX868" s="81"/>
      <c r="AY868" s="81"/>
      <c r="AZ868" s="81"/>
      <c r="BA868" s="81"/>
      <c r="BB868" s="81"/>
      <c r="BC868" s="81"/>
      <c r="BD868" s="81"/>
      <c r="BE868" s="81"/>
      <c r="BF868" s="81"/>
      <c r="BG868" s="81"/>
      <c r="BH868" s="81"/>
      <c r="BI868" s="81"/>
      <c r="BJ868" s="81"/>
      <c r="BK868" s="81"/>
      <c r="BL868" s="81"/>
      <c r="BM868" s="81"/>
      <c r="BN868" s="81"/>
      <c r="BO868" s="81"/>
      <c r="BP868" s="81"/>
    </row>
    <row r="869" spans="1:68" ht="12.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c r="AC869" s="81"/>
      <c r="AD869" s="81"/>
      <c r="AE869" s="81"/>
      <c r="AF869" s="81"/>
      <c r="AG869" s="81"/>
      <c r="AH869" s="81"/>
      <c r="AI869" s="81"/>
      <c r="AJ869" s="81"/>
      <c r="AK869" s="81"/>
      <c r="AL869" s="81"/>
      <c r="AM869" s="81"/>
      <c r="AN869" s="81"/>
      <c r="AO869" s="81"/>
      <c r="AP869" s="81"/>
      <c r="AQ869" s="81"/>
      <c r="AR869" s="81"/>
      <c r="AS869" s="81"/>
      <c r="AT869" s="81"/>
      <c r="AU869" s="81"/>
      <c r="AV869" s="81"/>
      <c r="AW869" s="81"/>
      <c r="AX869" s="81"/>
      <c r="AY869" s="81"/>
      <c r="AZ869" s="81"/>
      <c r="BA869" s="81"/>
      <c r="BB869" s="81"/>
      <c r="BC869" s="81"/>
      <c r="BD869" s="81"/>
      <c r="BE869" s="81"/>
      <c r="BF869" s="81"/>
      <c r="BG869" s="81"/>
      <c r="BH869" s="81"/>
      <c r="BI869" s="81"/>
      <c r="BJ869" s="81"/>
      <c r="BK869" s="81"/>
      <c r="BL869" s="81"/>
      <c r="BM869" s="81"/>
      <c r="BN869" s="81"/>
      <c r="BO869" s="81"/>
      <c r="BP869" s="81"/>
    </row>
    <row r="870" spans="1:68" ht="12.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c r="AC870" s="81"/>
      <c r="AD870" s="81"/>
      <c r="AE870" s="81"/>
      <c r="AF870" s="81"/>
      <c r="AG870" s="81"/>
      <c r="AH870" s="81"/>
      <c r="AI870" s="81"/>
      <c r="AJ870" s="81"/>
      <c r="AK870" s="81"/>
      <c r="AL870" s="81"/>
      <c r="AM870" s="81"/>
      <c r="AN870" s="81"/>
      <c r="AO870" s="81"/>
      <c r="AP870" s="81"/>
      <c r="AQ870" s="81"/>
      <c r="AR870" s="81"/>
      <c r="AS870" s="81"/>
      <c r="AT870" s="81"/>
      <c r="AU870" s="81"/>
      <c r="AV870" s="81"/>
      <c r="AW870" s="81"/>
      <c r="AX870" s="81"/>
      <c r="AY870" s="81"/>
      <c r="AZ870" s="81"/>
      <c r="BA870" s="81"/>
      <c r="BB870" s="81"/>
      <c r="BC870" s="81"/>
      <c r="BD870" s="81"/>
      <c r="BE870" s="81"/>
      <c r="BF870" s="81"/>
      <c r="BG870" s="81"/>
      <c r="BH870" s="81"/>
      <c r="BI870" s="81"/>
      <c r="BJ870" s="81"/>
      <c r="BK870" s="81"/>
      <c r="BL870" s="81"/>
      <c r="BM870" s="81"/>
      <c r="BN870" s="81"/>
      <c r="BO870" s="81"/>
      <c r="BP870" s="81"/>
    </row>
    <row r="871" spans="1:68" ht="12.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c r="AC871" s="81"/>
      <c r="AD871" s="81"/>
      <c r="AE871" s="81"/>
      <c r="AF871" s="81"/>
      <c r="AG871" s="81"/>
      <c r="AH871" s="81"/>
      <c r="AI871" s="81"/>
      <c r="AJ871" s="81"/>
      <c r="AK871" s="81"/>
      <c r="AL871" s="81"/>
      <c r="AM871" s="81"/>
      <c r="AN871" s="81"/>
      <c r="AO871" s="81"/>
      <c r="AP871" s="81"/>
      <c r="AQ871" s="81"/>
      <c r="AR871" s="81"/>
      <c r="AS871" s="81"/>
      <c r="AT871" s="81"/>
      <c r="AU871" s="81"/>
      <c r="AV871" s="81"/>
      <c r="AW871" s="81"/>
      <c r="AX871" s="81"/>
      <c r="AY871" s="81"/>
      <c r="AZ871" s="81"/>
      <c r="BA871" s="81"/>
      <c r="BB871" s="81"/>
      <c r="BC871" s="81"/>
      <c r="BD871" s="81"/>
      <c r="BE871" s="81"/>
      <c r="BF871" s="81"/>
      <c r="BG871" s="81"/>
      <c r="BH871" s="81"/>
      <c r="BI871" s="81"/>
      <c r="BJ871" s="81"/>
      <c r="BK871" s="81"/>
      <c r="BL871" s="81"/>
      <c r="BM871" s="81"/>
      <c r="BN871" s="81"/>
      <c r="BO871" s="81"/>
      <c r="BP871" s="81"/>
    </row>
    <row r="872" spans="1:68" ht="12.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c r="AC872" s="81"/>
      <c r="AD872" s="81"/>
      <c r="AE872" s="81"/>
      <c r="AF872" s="81"/>
      <c r="AG872" s="81"/>
      <c r="AH872" s="81"/>
      <c r="AI872" s="81"/>
      <c r="AJ872" s="81"/>
      <c r="AK872" s="81"/>
      <c r="AL872" s="81"/>
      <c r="AM872" s="81"/>
      <c r="AN872" s="81"/>
      <c r="AO872" s="81"/>
      <c r="AP872" s="81"/>
      <c r="AQ872" s="81"/>
      <c r="AR872" s="81"/>
      <c r="AS872" s="81"/>
      <c r="AT872" s="81"/>
      <c r="AU872" s="81"/>
      <c r="AV872" s="81"/>
      <c r="AW872" s="81"/>
      <c r="AX872" s="81"/>
      <c r="AY872" s="81"/>
      <c r="AZ872" s="81"/>
      <c r="BA872" s="81"/>
      <c r="BB872" s="81"/>
      <c r="BC872" s="81"/>
      <c r="BD872" s="81"/>
      <c r="BE872" s="81"/>
      <c r="BF872" s="81"/>
      <c r="BG872" s="81"/>
      <c r="BH872" s="81"/>
      <c r="BI872" s="81"/>
      <c r="BJ872" s="81"/>
      <c r="BK872" s="81"/>
      <c r="BL872" s="81"/>
      <c r="BM872" s="81"/>
      <c r="BN872" s="81"/>
      <c r="BO872" s="81"/>
      <c r="BP872" s="81"/>
    </row>
    <row r="873" spans="1:68" ht="12.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c r="AC873" s="81"/>
      <c r="AD873" s="81"/>
      <c r="AE873" s="81"/>
      <c r="AF873" s="81"/>
      <c r="AG873" s="81"/>
      <c r="AH873" s="81"/>
      <c r="AI873" s="81"/>
      <c r="AJ873" s="81"/>
      <c r="AK873" s="81"/>
      <c r="AL873" s="81"/>
      <c r="AM873" s="81"/>
      <c r="AN873" s="81"/>
      <c r="AO873" s="81"/>
      <c r="AP873" s="81"/>
      <c r="AQ873" s="81"/>
      <c r="AR873" s="81"/>
      <c r="AS873" s="81"/>
      <c r="AT873" s="81"/>
      <c r="AU873" s="81"/>
      <c r="AV873" s="81"/>
      <c r="AW873" s="81"/>
      <c r="AX873" s="81"/>
      <c r="AY873" s="81"/>
      <c r="AZ873" s="81"/>
      <c r="BA873" s="81"/>
      <c r="BB873" s="81"/>
      <c r="BC873" s="81"/>
      <c r="BD873" s="81"/>
      <c r="BE873" s="81"/>
      <c r="BF873" s="81"/>
      <c r="BG873" s="81"/>
      <c r="BH873" s="81"/>
      <c r="BI873" s="81"/>
      <c r="BJ873" s="81"/>
      <c r="BK873" s="81"/>
      <c r="BL873" s="81"/>
      <c r="BM873" s="81"/>
      <c r="BN873" s="81"/>
      <c r="BO873" s="81"/>
      <c r="BP873" s="81"/>
    </row>
    <row r="874" spans="1:68" ht="12.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c r="AC874" s="81"/>
      <c r="AD874" s="81"/>
      <c r="AE874" s="81"/>
      <c r="AF874" s="81"/>
      <c r="AG874" s="81"/>
      <c r="AH874" s="81"/>
      <c r="AI874" s="81"/>
      <c r="AJ874" s="81"/>
      <c r="AK874" s="81"/>
      <c r="AL874" s="81"/>
      <c r="AM874" s="81"/>
      <c r="AN874" s="81"/>
      <c r="AO874" s="81"/>
      <c r="AP874" s="81"/>
      <c r="AQ874" s="81"/>
      <c r="AR874" s="81"/>
      <c r="AS874" s="81"/>
      <c r="AT874" s="81"/>
      <c r="AU874" s="81"/>
      <c r="AV874" s="81"/>
      <c r="AW874" s="81"/>
      <c r="AX874" s="81"/>
      <c r="AY874" s="81"/>
      <c r="AZ874" s="81"/>
      <c r="BA874" s="81"/>
      <c r="BB874" s="81"/>
      <c r="BC874" s="81"/>
      <c r="BD874" s="81"/>
      <c r="BE874" s="81"/>
      <c r="BF874" s="81"/>
      <c r="BG874" s="81"/>
      <c r="BH874" s="81"/>
      <c r="BI874" s="81"/>
      <c r="BJ874" s="81"/>
      <c r="BK874" s="81"/>
      <c r="BL874" s="81"/>
      <c r="BM874" s="81"/>
      <c r="BN874" s="81"/>
      <c r="BO874" s="81"/>
      <c r="BP874" s="81"/>
    </row>
    <row r="875" spans="1:68" ht="12.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c r="AC875" s="81"/>
      <c r="AD875" s="81"/>
      <c r="AE875" s="81"/>
      <c r="AF875" s="81"/>
      <c r="AG875" s="81"/>
      <c r="AH875" s="81"/>
      <c r="AI875" s="81"/>
      <c r="AJ875" s="81"/>
      <c r="AK875" s="81"/>
      <c r="AL875" s="81"/>
      <c r="AM875" s="81"/>
      <c r="AN875" s="81"/>
      <c r="AO875" s="81"/>
      <c r="AP875" s="81"/>
      <c r="AQ875" s="81"/>
      <c r="AR875" s="81"/>
      <c r="AS875" s="81"/>
      <c r="AT875" s="81"/>
      <c r="AU875" s="81"/>
      <c r="AV875" s="81"/>
      <c r="AW875" s="81"/>
      <c r="AX875" s="81"/>
      <c r="AY875" s="81"/>
      <c r="AZ875" s="81"/>
      <c r="BA875" s="81"/>
      <c r="BB875" s="81"/>
      <c r="BC875" s="81"/>
      <c r="BD875" s="81"/>
      <c r="BE875" s="81"/>
      <c r="BF875" s="81"/>
      <c r="BG875" s="81"/>
      <c r="BH875" s="81"/>
      <c r="BI875" s="81"/>
      <c r="BJ875" s="81"/>
      <c r="BK875" s="81"/>
      <c r="BL875" s="81"/>
      <c r="BM875" s="81"/>
      <c r="BN875" s="81"/>
      <c r="BO875" s="81"/>
      <c r="BP875" s="81"/>
    </row>
    <row r="876" spans="1:68" ht="12.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c r="AC876" s="81"/>
      <c r="AD876" s="81"/>
      <c r="AE876" s="81"/>
      <c r="AF876" s="81"/>
      <c r="AG876" s="81"/>
      <c r="AH876" s="81"/>
      <c r="AI876" s="81"/>
      <c r="AJ876" s="81"/>
      <c r="AK876" s="81"/>
      <c r="AL876" s="81"/>
      <c r="AM876" s="81"/>
      <c r="AN876" s="81"/>
      <c r="AO876" s="81"/>
      <c r="AP876" s="81"/>
      <c r="AQ876" s="81"/>
      <c r="AR876" s="81"/>
      <c r="AS876" s="81"/>
      <c r="AT876" s="81"/>
      <c r="AU876" s="81"/>
      <c r="AV876" s="81"/>
      <c r="AW876" s="81"/>
      <c r="AX876" s="81"/>
      <c r="AY876" s="81"/>
      <c r="AZ876" s="81"/>
      <c r="BA876" s="81"/>
      <c r="BB876" s="81"/>
      <c r="BC876" s="81"/>
      <c r="BD876" s="81"/>
      <c r="BE876" s="81"/>
      <c r="BF876" s="81"/>
      <c r="BG876" s="81"/>
      <c r="BH876" s="81"/>
      <c r="BI876" s="81"/>
      <c r="BJ876" s="81"/>
      <c r="BK876" s="81"/>
      <c r="BL876" s="81"/>
      <c r="BM876" s="81"/>
      <c r="BN876" s="81"/>
      <c r="BO876" s="81"/>
      <c r="BP876" s="81"/>
    </row>
    <row r="877" spans="1:68" ht="12.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c r="AC877" s="81"/>
      <c r="AD877" s="81"/>
      <c r="AE877" s="81"/>
      <c r="AF877" s="81"/>
      <c r="AG877" s="81"/>
      <c r="AH877" s="81"/>
      <c r="AI877" s="81"/>
      <c r="AJ877" s="81"/>
      <c r="AK877" s="81"/>
      <c r="AL877" s="81"/>
      <c r="AM877" s="81"/>
      <c r="AN877" s="81"/>
      <c r="AO877" s="81"/>
      <c r="AP877" s="81"/>
      <c r="AQ877" s="81"/>
      <c r="AR877" s="81"/>
      <c r="AS877" s="81"/>
      <c r="AT877" s="81"/>
      <c r="AU877" s="81"/>
      <c r="AV877" s="81"/>
      <c r="AW877" s="81"/>
      <c r="AX877" s="81"/>
      <c r="AY877" s="81"/>
      <c r="AZ877" s="81"/>
      <c r="BA877" s="81"/>
      <c r="BB877" s="81"/>
      <c r="BC877" s="81"/>
      <c r="BD877" s="81"/>
      <c r="BE877" s="81"/>
      <c r="BF877" s="81"/>
      <c r="BG877" s="81"/>
      <c r="BH877" s="81"/>
      <c r="BI877" s="81"/>
      <c r="BJ877" s="81"/>
      <c r="BK877" s="81"/>
      <c r="BL877" s="81"/>
      <c r="BM877" s="81"/>
      <c r="BN877" s="81"/>
      <c r="BO877" s="81"/>
      <c r="BP877" s="81"/>
    </row>
    <row r="878" spans="1:68" ht="12.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1"/>
      <c r="AR878" s="81"/>
      <c r="AS878" s="81"/>
      <c r="AT878" s="81"/>
      <c r="AU878" s="81"/>
      <c r="AV878" s="81"/>
      <c r="AW878" s="81"/>
      <c r="AX878" s="81"/>
      <c r="AY878" s="81"/>
      <c r="AZ878" s="81"/>
      <c r="BA878" s="81"/>
      <c r="BB878" s="81"/>
      <c r="BC878" s="81"/>
      <c r="BD878" s="81"/>
      <c r="BE878" s="81"/>
      <c r="BF878" s="81"/>
      <c r="BG878" s="81"/>
      <c r="BH878" s="81"/>
      <c r="BI878" s="81"/>
      <c r="BJ878" s="81"/>
      <c r="BK878" s="81"/>
      <c r="BL878" s="81"/>
      <c r="BM878" s="81"/>
      <c r="BN878" s="81"/>
      <c r="BO878" s="81"/>
      <c r="BP878" s="81"/>
    </row>
    <row r="879" spans="1:68" ht="12.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c r="AC879" s="81"/>
      <c r="AD879" s="81"/>
      <c r="AE879" s="81"/>
      <c r="AF879" s="81"/>
      <c r="AG879" s="81"/>
      <c r="AH879" s="81"/>
      <c r="AI879" s="81"/>
      <c r="AJ879" s="81"/>
      <c r="AK879" s="81"/>
      <c r="AL879" s="81"/>
      <c r="AM879" s="81"/>
      <c r="AN879" s="81"/>
      <c r="AO879" s="81"/>
      <c r="AP879" s="81"/>
      <c r="AQ879" s="81"/>
      <c r="AR879" s="81"/>
      <c r="AS879" s="81"/>
      <c r="AT879" s="81"/>
      <c r="AU879" s="81"/>
      <c r="AV879" s="81"/>
      <c r="AW879" s="81"/>
      <c r="AX879" s="81"/>
      <c r="AY879" s="81"/>
      <c r="AZ879" s="81"/>
      <c r="BA879" s="81"/>
      <c r="BB879" s="81"/>
      <c r="BC879" s="81"/>
      <c r="BD879" s="81"/>
      <c r="BE879" s="81"/>
      <c r="BF879" s="81"/>
      <c r="BG879" s="81"/>
      <c r="BH879" s="81"/>
      <c r="BI879" s="81"/>
      <c r="BJ879" s="81"/>
      <c r="BK879" s="81"/>
      <c r="BL879" s="81"/>
      <c r="BM879" s="81"/>
      <c r="BN879" s="81"/>
      <c r="BO879" s="81"/>
      <c r="BP879" s="81"/>
    </row>
    <row r="880" spans="1:68" ht="12.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c r="AC880" s="81"/>
      <c r="AD880" s="81"/>
      <c r="AE880" s="81"/>
      <c r="AF880" s="81"/>
      <c r="AG880" s="81"/>
      <c r="AH880" s="81"/>
      <c r="AI880" s="81"/>
      <c r="AJ880" s="81"/>
      <c r="AK880" s="81"/>
      <c r="AL880" s="81"/>
      <c r="AM880" s="81"/>
      <c r="AN880" s="81"/>
      <c r="AO880" s="81"/>
      <c r="AP880" s="81"/>
      <c r="AQ880" s="81"/>
      <c r="AR880" s="81"/>
      <c r="AS880" s="81"/>
      <c r="AT880" s="81"/>
      <c r="AU880" s="81"/>
      <c r="AV880" s="81"/>
      <c r="AW880" s="81"/>
      <c r="AX880" s="81"/>
      <c r="AY880" s="81"/>
      <c r="AZ880" s="81"/>
      <c r="BA880" s="81"/>
      <c r="BB880" s="81"/>
      <c r="BC880" s="81"/>
      <c r="BD880" s="81"/>
      <c r="BE880" s="81"/>
      <c r="BF880" s="81"/>
      <c r="BG880" s="81"/>
      <c r="BH880" s="81"/>
      <c r="BI880" s="81"/>
      <c r="BJ880" s="81"/>
      <c r="BK880" s="81"/>
      <c r="BL880" s="81"/>
      <c r="BM880" s="81"/>
      <c r="BN880" s="81"/>
      <c r="BO880" s="81"/>
      <c r="BP880" s="81"/>
    </row>
    <row r="881" spans="1:68" ht="12.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c r="AC881" s="81"/>
      <c r="AD881" s="81"/>
      <c r="AE881" s="81"/>
      <c r="AF881" s="81"/>
      <c r="AG881" s="81"/>
      <c r="AH881" s="81"/>
      <c r="AI881" s="81"/>
      <c r="AJ881" s="81"/>
      <c r="AK881" s="81"/>
      <c r="AL881" s="81"/>
      <c r="AM881" s="81"/>
      <c r="AN881" s="81"/>
      <c r="AO881" s="81"/>
      <c r="AP881" s="81"/>
      <c r="AQ881" s="81"/>
      <c r="AR881" s="81"/>
      <c r="AS881" s="81"/>
      <c r="AT881" s="81"/>
      <c r="AU881" s="81"/>
      <c r="AV881" s="81"/>
      <c r="AW881" s="81"/>
      <c r="AX881" s="81"/>
      <c r="AY881" s="81"/>
      <c r="AZ881" s="81"/>
      <c r="BA881" s="81"/>
      <c r="BB881" s="81"/>
      <c r="BC881" s="81"/>
      <c r="BD881" s="81"/>
      <c r="BE881" s="81"/>
      <c r="BF881" s="81"/>
      <c r="BG881" s="81"/>
      <c r="BH881" s="81"/>
      <c r="BI881" s="81"/>
      <c r="BJ881" s="81"/>
      <c r="BK881" s="81"/>
      <c r="BL881" s="81"/>
      <c r="BM881" s="81"/>
      <c r="BN881" s="81"/>
      <c r="BO881" s="81"/>
      <c r="BP881" s="81"/>
    </row>
    <row r="882" spans="1:68" ht="12.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c r="AC882" s="81"/>
      <c r="AD882" s="81"/>
      <c r="AE882" s="81"/>
      <c r="AF882" s="81"/>
      <c r="AG882" s="81"/>
      <c r="AH882" s="81"/>
      <c r="AI882" s="81"/>
      <c r="AJ882" s="81"/>
      <c r="AK882" s="81"/>
      <c r="AL882" s="81"/>
      <c r="AM882" s="81"/>
      <c r="AN882" s="81"/>
      <c r="AO882" s="81"/>
      <c r="AP882" s="81"/>
      <c r="AQ882" s="81"/>
      <c r="AR882" s="81"/>
      <c r="AS882" s="81"/>
      <c r="AT882" s="81"/>
      <c r="AU882" s="81"/>
      <c r="AV882" s="81"/>
      <c r="AW882" s="81"/>
      <c r="AX882" s="81"/>
      <c r="AY882" s="81"/>
      <c r="AZ882" s="81"/>
      <c r="BA882" s="81"/>
      <c r="BB882" s="81"/>
      <c r="BC882" s="81"/>
      <c r="BD882" s="81"/>
      <c r="BE882" s="81"/>
      <c r="BF882" s="81"/>
      <c r="BG882" s="81"/>
      <c r="BH882" s="81"/>
      <c r="BI882" s="81"/>
      <c r="BJ882" s="81"/>
      <c r="BK882" s="81"/>
      <c r="BL882" s="81"/>
      <c r="BM882" s="81"/>
      <c r="BN882" s="81"/>
      <c r="BO882" s="81"/>
      <c r="BP882" s="81"/>
    </row>
    <row r="883" spans="1:68" ht="12.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c r="AC883" s="81"/>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81"/>
      <c r="BG883" s="81"/>
      <c r="BH883" s="81"/>
      <c r="BI883" s="81"/>
      <c r="BJ883" s="81"/>
      <c r="BK883" s="81"/>
      <c r="BL883" s="81"/>
      <c r="BM883" s="81"/>
      <c r="BN883" s="81"/>
      <c r="BO883" s="81"/>
      <c r="BP883" s="81"/>
    </row>
    <row r="884" spans="1:68" ht="12.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c r="AC884" s="81"/>
      <c r="AD884" s="81"/>
      <c r="AE884" s="81"/>
      <c r="AF884" s="81"/>
      <c r="AG884" s="81"/>
      <c r="AH884" s="81"/>
      <c r="AI884" s="81"/>
      <c r="AJ884" s="81"/>
      <c r="AK884" s="81"/>
      <c r="AL884" s="81"/>
      <c r="AM884" s="81"/>
      <c r="AN884" s="81"/>
      <c r="AO884" s="81"/>
      <c r="AP884" s="81"/>
      <c r="AQ884" s="81"/>
      <c r="AR884" s="81"/>
      <c r="AS884" s="81"/>
      <c r="AT884" s="81"/>
      <c r="AU884" s="81"/>
      <c r="AV884" s="81"/>
      <c r="AW884" s="81"/>
      <c r="AX884" s="81"/>
      <c r="AY884" s="81"/>
      <c r="AZ884" s="81"/>
      <c r="BA884" s="81"/>
      <c r="BB884" s="81"/>
      <c r="BC884" s="81"/>
      <c r="BD884" s="81"/>
      <c r="BE884" s="81"/>
      <c r="BF884" s="81"/>
      <c r="BG884" s="81"/>
      <c r="BH884" s="81"/>
      <c r="BI884" s="81"/>
      <c r="BJ884" s="81"/>
      <c r="BK884" s="81"/>
      <c r="BL884" s="81"/>
      <c r="BM884" s="81"/>
      <c r="BN884" s="81"/>
      <c r="BO884" s="81"/>
      <c r="BP884" s="81"/>
    </row>
    <row r="885" spans="1:68" ht="12.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c r="BG885" s="81"/>
      <c r="BH885" s="81"/>
      <c r="BI885" s="81"/>
      <c r="BJ885" s="81"/>
      <c r="BK885" s="81"/>
      <c r="BL885" s="81"/>
      <c r="BM885" s="81"/>
      <c r="BN885" s="81"/>
      <c r="BO885" s="81"/>
      <c r="BP885" s="81"/>
    </row>
    <row r="886" spans="1:68" ht="12.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c r="AC886" s="81"/>
      <c r="AD886" s="81"/>
      <c r="AE886" s="81"/>
      <c r="AF886" s="81"/>
      <c r="AG886" s="81"/>
      <c r="AH886" s="81"/>
      <c r="AI886" s="81"/>
      <c r="AJ886" s="81"/>
      <c r="AK886" s="81"/>
      <c r="AL886" s="81"/>
      <c r="AM886" s="81"/>
      <c r="AN886" s="81"/>
      <c r="AO886" s="81"/>
      <c r="AP886" s="81"/>
      <c r="AQ886" s="81"/>
      <c r="AR886" s="81"/>
      <c r="AS886" s="81"/>
      <c r="AT886" s="81"/>
      <c r="AU886" s="81"/>
      <c r="AV886" s="81"/>
      <c r="AW886" s="81"/>
      <c r="AX886" s="81"/>
      <c r="AY886" s="81"/>
      <c r="AZ886" s="81"/>
      <c r="BA886" s="81"/>
      <c r="BB886" s="81"/>
      <c r="BC886" s="81"/>
      <c r="BD886" s="81"/>
      <c r="BE886" s="81"/>
      <c r="BF886" s="81"/>
      <c r="BG886" s="81"/>
      <c r="BH886" s="81"/>
      <c r="BI886" s="81"/>
      <c r="BJ886" s="81"/>
      <c r="BK886" s="81"/>
      <c r="BL886" s="81"/>
      <c r="BM886" s="81"/>
      <c r="BN886" s="81"/>
      <c r="BO886" s="81"/>
      <c r="BP886" s="81"/>
    </row>
    <row r="887" spans="1:68" ht="12.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81"/>
      <c r="AI887" s="81"/>
      <c r="AJ887" s="81"/>
      <c r="AK887" s="81"/>
      <c r="AL887" s="81"/>
      <c r="AM887" s="81"/>
      <c r="AN887" s="81"/>
      <c r="AO887" s="81"/>
      <c r="AP887" s="81"/>
      <c r="AQ887" s="81"/>
      <c r="AR887" s="81"/>
      <c r="AS887" s="81"/>
      <c r="AT887" s="81"/>
      <c r="AU887" s="81"/>
      <c r="AV887" s="81"/>
      <c r="AW887" s="81"/>
      <c r="AX887" s="81"/>
      <c r="AY887" s="81"/>
      <c r="AZ887" s="81"/>
      <c r="BA887" s="81"/>
      <c r="BB887" s="81"/>
      <c r="BC887" s="81"/>
      <c r="BD887" s="81"/>
      <c r="BE887" s="81"/>
      <c r="BF887" s="81"/>
      <c r="BG887" s="81"/>
      <c r="BH887" s="81"/>
      <c r="BI887" s="81"/>
      <c r="BJ887" s="81"/>
      <c r="BK887" s="81"/>
      <c r="BL887" s="81"/>
      <c r="BM887" s="81"/>
      <c r="BN887" s="81"/>
      <c r="BO887" s="81"/>
      <c r="BP887" s="81"/>
    </row>
    <row r="888" spans="1:68" ht="12.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81"/>
      <c r="AI888" s="81"/>
      <c r="AJ888" s="81"/>
      <c r="AK888" s="81"/>
      <c r="AL888" s="81"/>
      <c r="AM888" s="81"/>
      <c r="AN888" s="81"/>
      <c r="AO888" s="81"/>
      <c r="AP888" s="81"/>
      <c r="AQ888" s="81"/>
      <c r="AR888" s="81"/>
      <c r="AS888" s="81"/>
      <c r="AT888" s="81"/>
      <c r="AU888" s="81"/>
      <c r="AV888" s="81"/>
      <c r="AW888" s="81"/>
      <c r="AX888" s="81"/>
      <c r="AY888" s="81"/>
      <c r="AZ888" s="81"/>
      <c r="BA888" s="81"/>
      <c r="BB888" s="81"/>
      <c r="BC888" s="81"/>
      <c r="BD888" s="81"/>
      <c r="BE888" s="81"/>
      <c r="BF888" s="81"/>
      <c r="BG888" s="81"/>
      <c r="BH888" s="81"/>
      <c r="BI888" s="81"/>
      <c r="BJ888" s="81"/>
      <c r="BK888" s="81"/>
      <c r="BL888" s="81"/>
      <c r="BM888" s="81"/>
      <c r="BN888" s="81"/>
      <c r="BO888" s="81"/>
      <c r="BP888" s="81"/>
    </row>
    <row r="889" spans="1:68" ht="12.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81"/>
      <c r="AI889" s="81"/>
      <c r="AJ889" s="81"/>
      <c r="AK889" s="81"/>
      <c r="AL889" s="81"/>
      <c r="AM889" s="81"/>
      <c r="AN889" s="81"/>
      <c r="AO889" s="81"/>
      <c r="AP889" s="81"/>
      <c r="AQ889" s="81"/>
      <c r="AR889" s="81"/>
      <c r="AS889" s="81"/>
      <c r="AT889" s="81"/>
      <c r="AU889" s="81"/>
      <c r="AV889" s="81"/>
      <c r="AW889" s="81"/>
      <c r="AX889" s="81"/>
      <c r="AY889" s="81"/>
      <c r="AZ889" s="81"/>
      <c r="BA889" s="81"/>
      <c r="BB889" s="81"/>
      <c r="BC889" s="81"/>
      <c r="BD889" s="81"/>
      <c r="BE889" s="81"/>
      <c r="BF889" s="81"/>
      <c r="BG889" s="81"/>
      <c r="BH889" s="81"/>
      <c r="BI889" s="81"/>
      <c r="BJ889" s="81"/>
      <c r="BK889" s="81"/>
      <c r="BL889" s="81"/>
      <c r="BM889" s="81"/>
      <c r="BN889" s="81"/>
      <c r="BO889" s="81"/>
      <c r="BP889" s="81"/>
    </row>
    <row r="890" spans="1:68" ht="12.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L890" s="81"/>
      <c r="BM890" s="81"/>
      <c r="BN890" s="81"/>
      <c r="BO890" s="81"/>
      <c r="BP890" s="81"/>
    </row>
    <row r="891" spans="1:68" ht="12.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81"/>
      <c r="AI891" s="81"/>
      <c r="AJ891" s="81"/>
      <c r="AK891" s="81"/>
      <c r="AL891" s="81"/>
      <c r="AM891" s="81"/>
      <c r="AN891" s="81"/>
      <c r="AO891" s="81"/>
      <c r="AP891" s="81"/>
      <c r="AQ891" s="81"/>
      <c r="AR891" s="81"/>
      <c r="AS891" s="81"/>
      <c r="AT891" s="81"/>
      <c r="AU891" s="81"/>
      <c r="AV891" s="81"/>
      <c r="AW891" s="81"/>
      <c r="AX891" s="81"/>
      <c r="AY891" s="81"/>
      <c r="AZ891" s="81"/>
      <c r="BA891" s="81"/>
      <c r="BB891" s="81"/>
      <c r="BC891" s="81"/>
      <c r="BD891" s="81"/>
      <c r="BE891" s="81"/>
      <c r="BF891" s="81"/>
      <c r="BG891" s="81"/>
      <c r="BH891" s="81"/>
      <c r="BI891" s="81"/>
      <c r="BJ891" s="81"/>
      <c r="BK891" s="81"/>
      <c r="BL891" s="81"/>
      <c r="BM891" s="81"/>
      <c r="BN891" s="81"/>
      <c r="BO891" s="81"/>
      <c r="BP891" s="81"/>
    </row>
    <row r="892" spans="1:68" ht="12.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81"/>
      <c r="AI892" s="81"/>
      <c r="AJ892" s="81"/>
      <c r="AK892" s="81"/>
      <c r="AL892" s="81"/>
      <c r="AM892" s="81"/>
      <c r="AN892" s="81"/>
      <c r="AO892" s="81"/>
      <c r="AP892" s="81"/>
      <c r="AQ892" s="81"/>
      <c r="AR892" s="81"/>
      <c r="AS892" s="81"/>
      <c r="AT892" s="81"/>
      <c r="AU892" s="81"/>
      <c r="AV892" s="81"/>
      <c r="AW892" s="81"/>
      <c r="AX892" s="81"/>
      <c r="AY892" s="81"/>
      <c r="AZ892" s="81"/>
      <c r="BA892" s="81"/>
      <c r="BB892" s="81"/>
      <c r="BC892" s="81"/>
      <c r="BD892" s="81"/>
      <c r="BE892" s="81"/>
      <c r="BF892" s="81"/>
      <c r="BG892" s="81"/>
      <c r="BH892" s="81"/>
      <c r="BI892" s="81"/>
      <c r="BJ892" s="81"/>
      <c r="BK892" s="81"/>
      <c r="BL892" s="81"/>
      <c r="BM892" s="81"/>
      <c r="BN892" s="81"/>
      <c r="BO892" s="81"/>
      <c r="BP892" s="81"/>
    </row>
    <row r="893" spans="1:68" ht="12.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c r="AC893" s="81"/>
      <c r="AD893" s="81"/>
      <c r="AE893" s="81"/>
      <c r="AF893" s="81"/>
      <c r="AG893" s="81"/>
      <c r="AH893" s="81"/>
      <c r="AI893" s="81"/>
      <c r="AJ893" s="81"/>
      <c r="AK893" s="81"/>
      <c r="AL893" s="81"/>
      <c r="AM893" s="81"/>
      <c r="AN893" s="81"/>
      <c r="AO893" s="81"/>
      <c r="AP893" s="81"/>
      <c r="AQ893" s="81"/>
      <c r="AR893" s="81"/>
      <c r="AS893" s="81"/>
      <c r="AT893" s="81"/>
      <c r="AU893" s="81"/>
      <c r="AV893" s="81"/>
      <c r="AW893" s="81"/>
      <c r="AX893" s="81"/>
      <c r="AY893" s="81"/>
      <c r="AZ893" s="81"/>
      <c r="BA893" s="81"/>
      <c r="BB893" s="81"/>
      <c r="BC893" s="81"/>
      <c r="BD893" s="81"/>
      <c r="BE893" s="81"/>
      <c r="BF893" s="81"/>
      <c r="BG893" s="81"/>
      <c r="BH893" s="81"/>
      <c r="BI893" s="81"/>
      <c r="BJ893" s="81"/>
      <c r="BK893" s="81"/>
      <c r="BL893" s="81"/>
      <c r="BM893" s="81"/>
      <c r="BN893" s="81"/>
      <c r="BO893" s="81"/>
      <c r="BP893" s="81"/>
    </row>
    <row r="894" spans="1:68" ht="12.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1"/>
      <c r="AI894" s="81"/>
      <c r="AJ894" s="81"/>
      <c r="AK894" s="81"/>
      <c r="AL894" s="81"/>
      <c r="AM894" s="81"/>
      <c r="AN894" s="81"/>
      <c r="AO894" s="81"/>
      <c r="AP894" s="81"/>
      <c r="AQ894" s="81"/>
      <c r="AR894" s="81"/>
      <c r="AS894" s="81"/>
      <c r="AT894" s="81"/>
      <c r="AU894" s="81"/>
      <c r="AV894" s="81"/>
      <c r="AW894" s="81"/>
      <c r="AX894" s="81"/>
      <c r="AY894" s="81"/>
      <c r="AZ894" s="81"/>
      <c r="BA894" s="81"/>
      <c r="BB894" s="81"/>
      <c r="BC894" s="81"/>
      <c r="BD894" s="81"/>
      <c r="BE894" s="81"/>
      <c r="BF894" s="81"/>
      <c r="BG894" s="81"/>
      <c r="BH894" s="81"/>
      <c r="BI894" s="81"/>
      <c r="BJ894" s="81"/>
      <c r="BK894" s="81"/>
      <c r="BL894" s="81"/>
      <c r="BM894" s="81"/>
      <c r="BN894" s="81"/>
      <c r="BO894" s="81"/>
      <c r="BP894" s="81"/>
    </row>
    <row r="895" spans="1:68" ht="12.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81"/>
      <c r="AO895" s="81"/>
      <c r="AP895" s="81"/>
      <c r="AQ895" s="81"/>
      <c r="AR895" s="81"/>
      <c r="AS895" s="81"/>
      <c r="AT895" s="81"/>
      <c r="AU895" s="81"/>
      <c r="AV895" s="81"/>
      <c r="AW895" s="81"/>
      <c r="AX895" s="81"/>
      <c r="AY895" s="81"/>
      <c r="AZ895" s="81"/>
      <c r="BA895" s="81"/>
      <c r="BB895" s="81"/>
      <c r="BC895" s="81"/>
      <c r="BD895" s="81"/>
      <c r="BE895" s="81"/>
      <c r="BF895" s="81"/>
      <c r="BG895" s="81"/>
      <c r="BH895" s="81"/>
      <c r="BI895" s="81"/>
      <c r="BJ895" s="81"/>
      <c r="BK895" s="81"/>
      <c r="BL895" s="81"/>
      <c r="BM895" s="81"/>
      <c r="BN895" s="81"/>
      <c r="BO895" s="81"/>
      <c r="BP895" s="81"/>
    </row>
    <row r="896" spans="1:68" ht="12.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81"/>
      <c r="BM896" s="81"/>
      <c r="BN896" s="81"/>
      <c r="BO896" s="81"/>
      <c r="BP896" s="81"/>
    </row>
    <row r="897" spans="1:68" ht="12.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81"/>
      <c r="AO897" s="81"/>
      <c r="AP897" s="81"/>
      <c r="AQ897" s="81"/>
      <c r="AR897" s="81"/>
      <c r="AS897" s="81"/>
      <c r="AT897" s="81"/>
      <c r="AU897" s="81"/>
      <c r="AV897" s="81"/>
      <c r="AW897" s="81"/>
      <c r="AX897" s="81"/>
      <c r="AY897" s="81"/>
      <c r="AZ897" s="81"/>
      <c r="BA897" s="81"/>
      <c r="BB897" s="81"/>
      <c r="BC897" s="81"/>
      <c r="BD897" s="81"/>
      <c r="BE897" s="81"/>
      <c r="BF897" s="81"/>
      <c r="BG897" s="81"/>
      <c r="BH897" s="81"/>
      <c r="BI897" s="81"/>
      <c r="BJ897" s="81"/>
      <c r="BK897" s="81"/>
      <c r="BL897" s="81"/>
      <c r="BM897" s="81"/>
      <c r="BN897" s="81"/>
      <c r="BO897" s="81"/>
      <c r="BP897" s="81"/>
    </row>
    <row r="898" spans="1:68" ht="12.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c r="BG898" s="81"/>
      <c r="BH898" s="81"/>
      <c r="BI898" s="81"/>
      <c r="BJ898" s="81"/>
      <c r="BK898" s="81"/>
      <c r="BL898" s="81"/>
      <c r="BM898" s="81"/>
      <c r="BN898" s="81"/>
      <c r="BO898" s="81"/>
      <c r="BP898" s="81"/>
    </row>
    <row r="899" spans="1:68" ht="12.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81"/>
      <c r="BM899" s="81"/>
      <c r="BN899" s="81"/>
      <c r="BO899" s="81"/>
      <c r="BP899" s="81"/>
    </row>
    <row r="900" spans="1:68" ht="12.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81"/>
      <c r="AO900" s="81"/>
      <c r="AP900" s="81"/>
      <c r="AQ900" s="81"/>
      <c r="AR900" s="81"/>
      <c r="AS900" s="81"/>
      <c r="AT900" s="81"/>
      <c r="AU900" s="81"/>
      <c r="AV900" s="81"/>
      <c r="AW900" s="81"/>
      <c r="AX900" s="81"/>
      <c r="AY900" s="81"/>
      <c r="AZ900" s="81"/>
      <c r="BA900" s="81"/>
      <c r="BB900" s="81"/>
      <c r="BC900" s="81"/>
      <c r="BD900" s="81"/>
      <c r="BE900" s="81"/>
      <c r="BF900" s="81"/>
      <c r="BG900" s="81"/>
      <c r="BH900" s="81"/>
      <c r="BI900" s="81"/>
      <c r="BJ900" s="81"/>
      <c r="BK900" s="81"/>
      <c r="BL900" s="81"/>
      <c r="BM900" s="81"/>
      <c r="BN900" s="81"/>
      <c r="BO900" s="81"/>
      <c r="BP900" s="81"/>
    </row>
    <row r="901" spans="1:68" ht="12.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c r="BG901" s="81"/>
      <c r="BH901" s="81"/>
      <c r="BI901" s="81"/>
      <c r="BJ901" s="81"/>
      <c r="BK901" s="81"/>
      <c r="BL901" s="81"/>
      <c r="BM901" s="81"/>
      <c r="BN901" s="81"/>
      <c r="BO901" s="81"/>
      <c r="BP901" s="81"/>
    </row>
    <row r="902" spans="1:68" ht="12.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81"/>
      <c r="AO902" s="81"/>
      <c r="AP902" s="81"/>
      <c r="AQ902" s="81"/>
      <c r="AR902" s="81"/>
      <c r="AS902" s="81"/>
      <c r="AT902" s="81"/>
      <c r="AU902" s="81"/>
      <c r="AV902" s="81"/>
      <c r="AW902" s="81"/>
      <c r="AX902" s="81"/>
      <c r="AY902" s="81"/>
      <c r="AZ902" s="81"/>
      <c r="BA902" s="81"/>
      <c r="BB902" s="81"/>
      <c r="BC902" s="81"/>
      <c r="BD902" s="81"/>
      <c r="BE902" s="81"/>
      <c r="BF902" s="81"/>
      <c r="BG902" s="81"/>
      <c r="BH902" s="81"/>
      <c r="BI902" s="81"/>
      <c r="BJ902" s="81"/>
      <c r="BK902" s="81"/>
      <c r="BL902" s="81"/>
      <c r="BM902" s="81"/>
      <c r="BN902" s="81"/>
      <c r="BO902" s="81"/>
      <c r="BP902" s="81"/>
    </row>
    <row r="903" spans="1:68" ht="12.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c r="AC903" s="81"/>
      <c r="AD903" s="81"/>
      <c r="AE903" s="81"/>
      <c r="AF903" s="81"/>
      <c r="AG903" s="81"/>
      <c r="AH903" s="81"/>
      <c r="AI903" s="81"/>
      <c r="AJ903" s="81"/>
      <c r="AK903" s="81"/>
      <c r="AL903" s="81"/>
      <c r="AM903" s="81"/>
      <c r="AN903" s="81"/>
      <c r="AO903" s="81"/>
      <c r="AP903" s="81"/>
      <c r="AQ903" s="81"/>
      <c r="AR903" s="81"/>
      <c r="AS903" s="81"/>
      <c r="AT903" s="81"/>
      <c r="AU903" s="81"/>
      <c r="AV903" s="81"/>
      <c r="AW903" s="81"/>
      <c r="AX903" s="81"/>
      <c r="AY903" s="81"/>
      <c r="AZ903" s="81"/>
      <c r="BA903" s="81"/>
      <c r="BB903" s="81"/>
      <c r="BC903" s="81"/>
      <c r="BD903" s="81"/>
      <c r="BE903" s="81"/>
      <c r="BF903" s="81"/>
      <c r="BG903" s="81"/>
      <c r="BH903" s="81"/>
      <c r="BI903" s="81"/>
      <c r="BJ903" s="81"/>
      <c r="BK903" s="81"/>
      <c r="BL903" s="81"/>
      <c r="BM903" s="81"/>
      <c r="BN903" s="81"/>
      <c r="BO903" s="81"/>
      <c r="BP903" s="81"/>
    </row>
    <row r="904" spans="1:68" ht="12.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c r="BG904" s="81"/>
      <c r="BH904" s="81"/>
      <c r="BI904" s="81"/>
      <c r="BJ904" s="81"/>
      <c r="BK904" s="81"/>
      <c r="BL904" s="81"/>
      <c r="BM904" s="81"/>
      <c r="BN904" s="81"/>
      <c r="BO904" s="81"/>
      <c r="BP904" s="81"/>
    </row>
    <row r="905" spans="1:68" ht="12.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81"/>
      <c r="AO905" s="81"/>
      <c r="AP905" s="81"/>
      <c r="AQ905" s="81"/>
      <c r="AR905" s="81"/>
      <c r="AS905" s="81"/>
      <c r="AT905" s="81"/>
      <c r="AU905" s="81"/>
      <c r="AV905" s="81"/>
      <c r="AW905" s="81"/>
      <c r="AX905" s="81"/>
      <c r="AY905" s="81"/>
      <c r="AZ905" s="81"/>
      <c r="BA905" s="81"/>
      <c r="BB905" s="81"/>
      <c r="BC905" s="81"/>
      <c r="BD905" s="81"/>
      <c r="BE905" s="81"/>
      <c r="BF905" s="81"/>
      <c r="BG905" s="81"/>
      <c r="BH905" s="81"/>
      <c r="BI905" s="81"/>
      <c r="BJ905" s="81"/>
      <c r="BK905" s="81"/>
      <c r="BL905" s="81"/>
      <c r="BM905" s="81"/>
      <c r="BN905" s="81"/>
      <c r="BO905" s="81"/>
      <c r="BP905" s="81"/>
    </row>
    <row r="906" spans="1:68" ht="12.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81"/>
      <c r="AO906" s="81"/>
      <c r="AP906" s="81"/>
      <c r="AQ906" s="81"/>
      <c r="AR906" s="81"/>
      <c r="AS906" s="81"/>
      <c r="AT906" s="81"/>
      <c r="AU906" s="81"/>
      <c r="AV906" s="81"/>
      <c r="AW906" s="81"/>
      <c r="AX906" s="81"/>
      <c r="AY906" s="81"/>
      <c r="AZ906" s="81"/>
      <c r="BA906" s="81"/>
      <c r="BB906" s="81"/>
      <c r="BC906" s="81"/>
      <c r="BD906" s="81"/>
      <c r="BE906" s="81"/>
      <c r="BF906" s="81"/>
      <c r="BG906" s="81"/>
      <c r="BH906" s="81"/>
      <c r="BI906" s="81"/>
      <c r="BJ906" s="81"/>
      <c r="BK906" s="81"/>
      <c r="BL906" s="81"/>
      <c r="BM906" s="81"/>
      <c r="BN906" s="81"/>
      <c r="BO906" s="81"/>
      <c r="BP906" s="81"/>
    </row>
    <row r="907" spans="1:68" ht="12.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c r="BG907" s="81"/>
      <c r="BH907" s="81"/>
      <c r="BI907" s="81"/>
      <c r="BJ907" s="81"/>
      <c r="BK907" s="81"/>
      <c r="BL907" s="81"/>
      <c r="BM907" s="81"/>
      <c r="BN907" s="81"/>
      <c r="BO907" s="81"/>
      <c r="BP907" s="81"/>
    </row>
    <row r="908" spans="1:68" ht="12.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81"/>
      <c r="AO908" s="81"/>
      <c r="AP908" s="81"/>
      <c r="AQ908" s="81"/>
      <c r="AR908" s="81"/>
      <c r="AS908" s="81"/>
      <c r="AT908" s="81"/>
      <c r="AU908" s="81"/>
      <c r="AV908" s="81"/>
      <c r="AW908" s="81"/>
      <c r="AX908" s="81"/>
      <c r="AY908" s="81"/>
      <c r="AZ908" s="81"/>
      <c r="BA908" s="81"/>
      <c r="BB908" s="81"/>
      <c r="BC908" s="81"/>
      <c r="BD908" s="81"/>
      <c r="BE908" s="81"/>
      <c r="BF908" s="81"/>
      <c r="BG908" s="81"/>
      <c r="BH908" s="81"/>
      <c r="BI908" s="81"/>
      <c r="BJ908" s="81"/>
      <c r="BK908" s="81"/>
      <c r="BL908" s="81"/>
      <c r="BM908" s="81"/>
      <c r="BN908" s="81"/>
      <c r="BO908" s="81"/>
      <c r="BP908" s="81"/>
    </row>
    <row r="909" spans="1:68" ht="12.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81"/>
      <c r="AO909" s="81"/>
      <c r="AP909" s="81"/>
      <c r="AQ909" s="81"/>
      <c r="AR909" s="81"/>
      <c r="AS909" s="81"/>
      <c r="AT909" s="81"/>
      <c r="AU909" s="81"/>
      <c r="AV909" s="81"/>
      <c r="AW909" s="81"/>
      <c r="AX909" s="81"/>
      <c r="AY909" s="81"/>
      <c r="AZ909" s="81"/>
      <c r="BA909" s="81"/>
      <c r="BB909" s="81"/>
      <c r="BC909" s="81"/>
      <c r="BD909" s="81"/>
      <c r="BE909" s="81"/>
      <c r="BF909" s="81"/>
      <c r="BG909" s="81"/>
      <c r="BH909" s="81"/>
      <c r="BI909" s="81"/>
      <c r="BJ909" s="81"/>
      <c r="BK909" s="81"/>
      <c r="BL909" s="81"/>
      <c r="BM909" s="81"/>
      <c r="BN909" s="81"/>
      <c r="BO909" s="81"/>
      <c r="BP909" s="81"/>
    </row>
    <row r="910" spans="1:68" ht="12.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c r="BG910" s="81"/>
      <c r="BH910" s="81"/>
      <c r="BI910" s="81"/>
      <c r="BJ910" s="81"/>
      <c r="BK910" s="81"/>
      <c r="BL910" s="81"/>
      <c r="BM910" s="81"/>
      <c r="BN910" s="81"/>
      <c r="BO910" s="81"/>
      <c r="BP910" s="81"/>
    </row>
    <row r="911" spans="1:68" ht="12.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81"/>
      <c r="AO911" s="81"/>
      <c r="AP911" s="81"/>
      <c r="AQ911" s="81"/>
      <c r="AR911" s="81"/>
      <c r="AS911" s="81"/>
      <c r="AT911" s="81"/>
      <c r="AU911" s="81"/>
      <c r="AV911" s="81"/>
      <c r="AW911" s="81"/>
      <c r="AX911" s="81"/>
      <c r="AY911" s="81"/>
      <c r="AZ911" s="81"/>
      <c r="BA911" s="81"/>
      <c r="BB911" s="81"/>
      <c r="BC911" s="81"/>
      <c r="BD911" s="81"/>
      <c r="BE911" s="81"/>
      <c r="BF911" s="81"/>
      <c r="BG911" s="81"/>
      <c r="BH911" s="81"/>
      <c r="BI911" s="81"/>
      <c r="BJ911" s="81"/>
      <c r="BK911" s="81"/>
      <c r="BL911" s="81"/>
      <c r="BM911" s="81"/>
      <c r="BN911" s="81"/>
      <c r="BO911" s="81"/>
      <c r="BP911" s="81"/>
    </row>
    <row r="912" spans="1:68" ht="12.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1"/>
      <c r="AV912" s="81"/>
      <c r="AW912" s="81"/>
      <c r="AX912" s="81"/>
      <c r="AY912" s="81"/>
      <c r="AZ912" s="81"/>
      <c r="BA912" s="81"/>
      <c r="BB912" s="81"/>
      <c r="BC912" s="81"/>
      <c r="BD912" s="81"/>
      <c r="BE912" s="81"/>
      <c r="BF912" s="81"/>
      <c r="BG912" s="81"/>
      <c r="BH912" s="81"/>
      <c r="BI912" s="81"/>
      <c r="BJ912" s="81"/>
      <c r="BK912" s="81"/>
      <c r="BL912" s="81"/>
      <c r="BM912" s="81"/>
      <c r="BN912" s="81"/>
      <c r="BO912" s="81"/>
      <c r="BP912" s="81"/>
    </row>
    <row r="913" spans="1:68" ht="12.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c r="BG913" s="81"/>
      <c r="BH913" s="81"/>
      <c r="BI913" s="81"/>
      <c r="BJ913" s="81"/>
      <c r="BK913" s="81"/>
      <c r="BL913" s="81"/>
      <c r="BM913" s="81"/>
      <c r="BN913" s="81"/>
      <c r="BO913" s="81"/>
      <c r="BP913" s="81"/>
    </row>
    <row r="914" spans="1:68" ht="12.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c r="AC914" s="81"/>
      <c r="AD914" s="81"/>
      <c r="AE914" s="81"/>
      <c r="AF914" s="81"/>
      <c r="AG914" s="81"/>
      <c r="AH914" s="81"/>
      <c r="AI914" s="81"/>
      <c r="AJ914" s="81"/>
      <c r="AK914" s="81"/>
      <c r="AL914" s="81"/>
      <c r="AM914" s="81"/>
      <c r="AN914" s="81"/>
      <c r="AO914" s="81"/>
      <c r="AP914" s="81"/>
      <c r="AQ914" s="81"/>
      <c r="AR914" s="81"/>
      <c r="AS914" s="81"/>
      <c r="AT914" s="81"/>
      <c r="AU914" s="81"/>
      <c r="AV914" s="81"/>
      <c r="AW914" s="81"/>
      <c r="AX914" s="81"/>
      <c r="AY914" s="81"/>
      <c r="AZ914" s="81"/>
      <c r="BA914" s="81"/>
      <c r="BB914" s="81"/>
      <c r="BC914" s="81"/>
      <c r="BD914" s="81"/>
      <c r="BE914" s="81"/>
      <c r="BF914" s="81"/>
      <c r="BG914" s="81"/>
      <c r="BH914" s="81"/>
      <c r="BI914" s="81"/>
      <c r="BJ914" s="81"/>
      <c r="BK914" s="81"/>
      <c r="BL914" s="81"/>
      <c r="BM914" s="81"/>
      <c r="BN914" s="81"/>
      <c r="BO914" s="81"/>
      <c r="BP914" s="81"/>
    </row>
    <row r="915" spans="1:68" ht="12.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c r="AC915" s="81"/>
      <c r="AD915" s="81"/>
      <c r="AE915" s="81"/>
      <c r="AF915" s="81"/>
      <c r="AG915" s="81"/>
      <c r="AH915" s="81"/>
      <c r="AI915" s="81"/>
      <c r="AJ915" s="81"/>
      <c r="AK915" s="81"/>
      <c r="AL915" s="81"/>
      <c r="AM915" s="81"/>
      <c r="AN915" s="81"/>
      <c r="AO915" s="81"/>
      <c r="AP915" s="81"/>
      <c r="AQ915" s="81"/>
      <c r="AR915" s="81"/>
      <c r="AS915" s="81"/>
      <c r="AT915" s="81"/>
      <c r="AU915" s="81"/>
      <c r="AV915" s="81"/>
      <c r="AW915" s="81"/>
      <c r="AX915" s="81"/>
      <c r="AY915" s="81"/>
      <c r="AZ915" s="81"/>
      <c r="BA915" s="81"/>
      <c r="BB915" s="81"/>
      <c r="BC915" s="81"/>
      <c r="BD915" s="81"/>
      <c r="BE915" s="81"/>
      <c r="BF915" s="81"/>
      <c r="BG915" s="81"/>
      <c r="BH915" s="81"/>
      <c r="BI915" s="81"/>
      <c r="BJ915" s="81"/>
      <c r="BK915" s="81"/>
      <c r="BL915" s="81"/>
      <c r="BM915" s="81"/>
      <c r="BN915" s="81"/>
      <c r="BO915" s="81"/>
      <c r="BP915" s="81"/>
    </row>
    <row r="916" spans="1:68" ht="12.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L916" s="81"/>
      <c r="BM916" s="81"/>
      <c r="BN916" s="81"/>
      <c r="BO916" s="81"/>
      <c r="BP916" s="81"/>
    </row>
    <row r="917" spans="1:68" ht="12.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L917" s="81"/>
      <c r="BM917" s="81"/>
      <c r="BN917" s="81"/>
      <c r="BO917" s="81"/>
      <c r="BP917" s="81"/>
    </row>
    <row r="918" spans="1:68" ht="12.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L918" s="81"/>
      <c r="BM918" s="81"/>
      <c r="BN918" s="81"/>
      <c r="BO918" s="81"/>
      <c r="BP918" s="81"/>
    </row>
    <row r="919" spans="1:68" ht="12.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c r="AC919" s="81"/>
      <c r="AD919" s="81"/>
      <c r="AE919" s="81"/>
      <c r="AF919" s="81"/>
      <c r="AG919" s="81"/>
      <c r="AH919" s="81"/>
      <c r="AI919" s="81"/>
      <c r="AJ919" s="81"/>
      <c r="AK919" s="81"/>
      <c r="AL919" s="81"/>
      <c r="AM919" s="81"/>
      <c r="AN919" s="81"/>
      <c r="AO919" s="81"/>
      <c r="AP919" s="81"/>
      <c r="AQ919" s="81"/>
      <c r="AR919" s="81"/>
      <c r="AS919" s="81"/>
      <c r="AT919" s="81"/>
      <c r="AU919" s="81"/>
      <c r="AV919" s="81"/>
      <c r="AW919" s="81"/>
      <c r="AX919" s="81"/>
      <c r="AY919" s="81"/>
      <c r="AZ919" s="81"/>
      <c r="BA919" s="81"/>
      <c r="BB919" s="81"/>
      <c r="BC919" s="81"/>
      <c r="BD919" s="81"/>
      <c r="BE919" s="81"/>
      <c r="BF919" s="81"/>
      <c r="BG919" s="81"/>
      <c r="BH919" s="81"/>
      <c r="BI919" s="81"/>
      <c r="BJ919" s="81"/>
      <c r="BK919" s="81"/>
      <c r="BL919" s="81"/>
      <c r="BM919" s="81"/>
      <c r="BN919" s="81"/>
      <c r="BO919" s="81"/>
      <c r="BP919" s="81"/>
    </row>
    <row r="920" spans="1:68" ht="12.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c r="AC920" s="81"/>
      <c r="AD920" s="81"/>
      <c r="AE920" s="81"/>
      <c r="AF920" s="81"/>
      <c r="AG920" s="81"/>
      <c r="AH920" s="81"/>
      <c r="AI920" s="81"/>
      <c r="AJ920" s="81"/>
      <c r="AK920" s="81"/>
      <c r="AL920" s="81"/>
      <c r="AM920" s="81"/>
      <c r="AN920" s="81"/>
      <c r="AO920" s="81"/>
      <c r="AP920" s="81"/>
      <c r="AQ920" s="81"/>
      <c r="AR920" s="81"/>
      <c r="AS920" s="81"/>
      <c r="AT920" s="81"/>
      <c r="AU920" s="81"/>
      <c r="AV920" s="81"/>
      <c r="AW920" s="81"/>
      <c r="AX920" s="81"/>
      <c r="AY920" s="81"/>
      <c r="AZ920" s="81"/>
      <c r="BA920" s="81"/>
      <c r="BB920" s="81"/>
      <c r="BC920" s="81"/>
      <c r="BD920" s="81"/>
      <c r="BE920" s="81"/>
      <c r="BF920" s="81"/>
      <c r="BG920" s="81"/>
      <c r="BH920" s="81"/>
      <c r="BI920" s="81"/>
      <c r="BJ920" s="81"/>
      <c r="BK920" s="81"/>
      <c r="BL920" s="81"/>
      <c r="BM920" s="81"/>
      <c r="BN920" s="81"/>
      <c r="BO920" s="81"/>
      <c r="BP920" s="81"/>
    </row>
    <row r="921" spans="1:68" ht="12.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c r="AC921" s="81"/>
      <c r="AD921" s="81"/>
      <c r="AE921" s="81"/>
      <c r="AF921" s="81"/>
      <c r="AG921" s="81"/>
      <c r="AH921" s="81"/>
      <c r="AI921" s="81"/>
      <c r="AJ921" s="81"/>
      <c r="AK921" s="81"/>
      <c r="AL921" s="81"/>
      <c r="AM921" s="81"/>
      <c r="AN921" s="81"/>
      <c r="AO921" s="81"/>
      <c r="AP921" s="81"/>
      <c r="AQ921" s="81"/>
      <c r="AR921" s="81"/>
      <c r="AS921" s="81"/>
      <c r="AT921" s="81"/>
      <c r="AU921" s="81"/>
      <c r="AV921" s="81"/>
      <c r="AW921" s="81"/>
      <c r="AX921" s="81"/>
      <c r="AY921" s="81"/>
      <c r="AZ921" s="81"/>
      <c r="BA921" s="81"/>
      <c r="BB921" s="81"/>
      <c r="BC921" s="81"/>
      <c r="BD921" s="81"/>
      <c r="BE921" s="81"/>
      <c r="BF921" s="81"/>
      <c r="BG921" s="81"/>
      <c r="BH921" s="81"/>
      <c r="BI921" s="81"/>
      <c r="BJ921" s="81"/>
      <c r="BK921" s="81"/>
      <c r="BL921" s="81"/>
      <c r="BM921" s="81"/>
      <c r="BN921" s="81"/>
      <c r="BO921" s="81"/>
      <c r="BP921" s="81"/>
    </row>
    <row r="922" spans="1:68" ht="12.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1"/>
      <c r="AX922" s="81"/>
      <c r="AY922" s="81"/>
      <c r="AZ922" s="81"/>
      <c r="BA922" s="81"/>
      <c r="BB922" s="81"/>
      <c r="BC922" s="81"/>
      <c r="BD922" s="81"/>
      <c r="BE922" s="81"/>
      <c r="BF922" s="81"/>
      <c r="BG922" s="81"/>
      <c r="BH922" s="81"/>
      <c r="BI922" s="81"/>
      <c r="BJ922" s="81"/>
      <c r="BK922" s="81"/>
      <c r="BL922" s="81"/>
      <c r="BM922" s="81"/>
      <c r="BN922" s="81"/>
      <c r="BO922" s="81"/>
      <c r="BP922" s="81"/>
    </row>
    <row r="923" spans="1:68" ht="12.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1"/>
      <c r="AI923" s="81"/>
      <c r="AJ923" s="81"/>
      <c r="AK923" s="81"/>
      <c r="AL923" s="81"/>
      <c r="AM923" s="81"/>
      <c r="AN923" s="81"/>
      <c r="AO923" s="81"/>
      <c r="AP923" s="81"/>
      <c r="AQ923" s="81"/>
      <c r="AR923" s="81"/>
      <c r="AS923" s="81"/>
      <c r="AT923" s="81"/>
      <c r="AU923" s="81"/>
      <c r="AV923" s="81"/>
      <c r="AW923" s="81"/>
      <c r="AX923" s="81"/>
      <c r="AY923" s="81"/>
      <c r="AZ923" s="81"/>
      <c r="BA923" s="81"/>
      <c r="BB923" s="81"/>
      <c r="BC923" s="81"/>
      <c r="BD923" s="81"/>
      <c r="BE923" s="81"/>
      <c r="BF923" s="81"/>
      <c r="BG923" s="81"/>
      <c r="BH923" s="81"/>
      <c r="BI923" s="81"/>
      <c r="BJ923" s="81"/>
      <c r="BK923" s="81"/>
      <c r="BL923" s="81"/>
      <c r="BM923" s="81"/>
      <c r="BN923" s="81"/>
      <c r="BO923" s="81"/>
      <c r="BP923" s="81"/>
    </row>
    <row r="924" spans="1:68" ht="12.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c r="AC924" s="81"/>
      <c r="AD924" s="81"/>
      <c r="AE924" s="81"/>
      <c r="AF924" s="81"/>
      <c r="AG924" s="81"/>
      <c r="AH924" s="81"/>
      <c r="AI924" s="81"/>
      <c r="AJ924" s="81"/>
      <c r="AK924" s="81"/>
      <c r="AL924" s="81"/>
      <c r="AM924" s="81"/>
      <c r="AN924" s="81"/>
      <c r="AO924" s="81"/>
      <c r="AP924" s="81"/>
      <c r="AQ924" s="81"/>
      <c r="AR924" s="81"/>
      <c r="AS924" s="81"/>
      <c r="AT924" s="81"/>
      <c r="AU924" s="81"/>
      <c r="AV924" s="81"/>
      <c r="AW924" s="81"/>
      <c r="AX924" s="81"/>
      <c r="AY924" s="81"/>
      <c r="AZ924" s="81"/>
      <c r="BA924" s="81"/>
      <c r="BB924" s="81"/>
      <c r="BC924" s="81"/>
      <c r="BD924" s="81"/>
      <c r="BE924" s="81"/>
      <c r="BF924" s="81"/>
      <c r="BG924" s="81"/>
      <c r="BH924" s="81"/>
      <c r="BI924" s="81"/>
      <c r="BJ924" s="81"/>
      <c r="BK924" s="81"/>
      <c r="BL924" s="81"/>
      <c r="BM924" s="81"/>
      <c r="BN924" s="81"/>
      <c r="BO924" s="81"/>
      <c r="BP924" s="81"/>
    </row>
    <row r="925" spans="1:68" ht="12.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c r="AC925" s="81"/>
      <c r="AD925" s="81"/>
      <c r="AE925" s="81"/>
      <c r="AF925" s="81"/>
      <c r="AG925" s="81"/>
      <c r="AH925" s="81"/>
      <c r="AI925" s="81"/>
      <c r="AJ925" s="81"/>
      <c r="AK925" s="81"/>
      <c r="AL925" s="81"/>
      <c r="AM925" s="81"/>
      <c r="AN925" s="81"/>
      <c r="AO925" s="81"/>
      <c r="AP925" s="81"/>
      <c r="AQ925" s="81"/>
      <c r="AR925" s="81"/>
      <c r="AS925" s="81"/>
      <c r="AT925" s="81"/>
      <c r="AU925" s="81"/>
      <c r="AV925" s="81"/>
      <c r="AW925" s="81"/>
      <c r="AX925" s="81"/>
      <c r="AY925" s="81"/>
      <c r="AZ925" s="81"/>
      <c r="BA925" s="81"/>
      <c r="BB925" s="81"/>
      <c r="BC925" s="81"/>
      <c r="BD925" s="81"/>
      <c r="BE925" s="81"/>
      <c r="BF925" s="81"/>
      <c r="BG925" s="81"/>
      <c r="BH925" s="81"/>
      <c r="BI925" s="81"/>
      <c r="BJ925" s="81"/>
      <c r="BK925" s="81"/>
      <c r="BL925" s="81"/>
      <c r="BM925" s="81"/>
      <c r="BN925" s="81"/>
      <c r="BO925" s="81"/>
      <c r="BP925" s="81"/>
    </row>
    <row r="926" spans="1:68" ht="12.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1"/>
      <c r="AX926" s="81"/>
      <c r="AY926" s="81"/>
      <c r="AZ926" s="81"/>
      <c r="BA926" s="81"/>
      <c r="BB926" s="81"/>
      <c r="BC926" s="81"/>
      <c r="BD926" s="81"/>
      <c r="BE926" s="81"/>
      <c r="BF926" s="81"/>
      <c r="BG926" s="81"/>
      <c r="BH926" s="81"/>
      <c r="BI926" s="81"/>
      <c r="BJ926" s="81"/>
      <c r="BK926" s="81"/>
      <c r="BL926" s="81"/>
      <c r="BM926" s="81"/>
      <c r="BN926" s="81"/>
      <c r="BO926" s="81"/>
      <c r="BP926" s="81"/>
    </row>
    <row r="927" spans="1:68" ht="12.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81"/>
      <c r="AH927" s="81"/>
      <c r="AI927" s="81"/>
      <c r="AJ927" s="81"/>
      <c r="AK927" s="81"/>
      <c r="AL927" s="81"/>
      <c r="AM927" s="81"/>
      <c r="AN927" s="81"/>
      <c r="AO927" s="81"/>
      <c r="AP927" s="81"/>
      <c r="AQ927" s="81"/>
      <c r="AR927" s="81"/>
      <c r="AS927" s="81"/>
      <c r="AT927" s="81"/>
      <c r="AU927" s="81"/>
      <c r="AV927" s="81"/>
      <c r="AW927" s="81"/>
      <c r="AX927" s="81"/>
      <c r="AY927" s="81"/>
      <c r="AZ927" s="81"/>
      <c r="BA927" s="81"/>
      <c r="BB927" s="81"/>
      <c r="BC927" s="81"/>
      <c r="BD927" s="81"/>
      <c r="BE927" s="81"/>
      <c r="BF927" s="81"/>
      <c r="BG927" s="81"/>
      <c r="BH927" s="81"/>
      <c r="BI927" s="81"/>
      <c r="BJ927" s="81"/>
      <c r="BK927" s="81"/>
      <c r="BL927" s="81"/>
      <c r="BM927" s="81"/>
      <c r="BN927" s="81"/>
      <c r="BO927" s="81"/>
      <c r="BP927" s="81"/>
    </row>
    <row r="928" spans="1:68" ht="12.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81"/>
      <c r="BB928" s="81"/>
      <c r="BC928" s="81"/>
      <c r="BD928" s="81"/>
      <c r="BE928" s="81"/>
      <c r="BF928" s="81"/>
      <c r="BG928" s="81"/>
      <c r="BH928" s="81"/>
      <c r="BI928" s="81"/>
      <c r="BJ928" s="81"/>
      <c r="BK928" s="81"/>
      <c r="BL928" s="81"/>
      <c r="BM928" s="81"/>
      <c r="BN928" s="81"/>
      <c r="BO928" s="81"/>
      <c r="BP928" s="81"/>
    </row>
    <row r="929" spans="1:68" ht="12.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c r="AC929" s="81"/>
      <c r="AD929" s="81"/>
      <c r="AE929" s="81"/>
      <c r="AF929" s="81"/>
      <c r="AG929" s="81"/>
      <c r="AH929" s="81"/>
      <c r="AI929" s="81"/>
      <c r="AJ929" s="81"/>
      <c r="AK929" s="81"/>
      <c r="AL929" s="81"/>
      <c r="AM929" s="81"/>
      <c r="AN929" s="81"/>
      <c r="AO929" s="81"/>
      <c r="AP929" s="81"/>
      <c r="AQ929" s="81"/>
      <c r="AR929" s="81"/>
      <c r="AS929" s="81"/>
      <c r="AT929" s="81"/>
      <c r="AU929" s="81"/>
      <c r="AV929" s="81"/>
      <c r="AW929" s="81"/>
      <c r="AX929" s="81"/>
      <c r="AY929" s="81"/>
      <c r="AZ929" s="81"/>
      <c r="BA929" s="81"/>
      <c r="BB929" s="81"/>
      <c r="BC929" s="81"/>
      <c r="BD929" s="81"/>
      <c r="BE929" s="81"/>
      <c r="BF929" s="81"/>
      <c r="BG929" s="81"/>
      <c r="BH929" s="81"/>
      <c r="BI929" s="81"/>
      <c r="BJ929" s="81"/>
      <c r="BK929" s="81"/>
      <c r="BL929" s="81"/>
      <c r="BM929" s="81"/>
      <c r="BN929" s="81"/>
      <c r="BO929" s="81"/>
      <c r="BP929" s="81"/>
    </row>
    <row r="930" spans="1:68" ht="12.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c r="AC930" s="81"/>
      <c r="AD930" s="81"/>
      <c r="AE930" s="81"/>
      <c r="AF930" s="81"/>
      <c r="AG930" s="81"/>
      <c r="AH930" s="81"/>
      <c r="AI930" s="81"/>
      <c r="AJ930" s="81"/>
      <c r="AK930" s="81"/>
      <c r="AL930" s="81"/>
      <c r="AM930" s="81"/>
      <c r="AN930" s="81"/>
      <c r="AO930" s="81"/>
      <c r="AP930" s="81"/>
      <c r="AQ930" s="81"/>
      <c r="AR930" s="81"/>
      <c r="AS930" s="81"/>
      <c r="AT930" s="81"/>
      <c r="AU930" s="81"/>
      <c r="AV930" s="81"/>
      <c r="AW930" s="81"/>
      <c r="AX930" s="81"/>
      <c r="AY930" s="81"/>
      <c r="AZ930" s="81"/>
      <c r="BA930" s="81"/>
      <c r="BB930" s="81"/>
      <c r="BC930" s="81"/>
      <c r="BD930" s="81"/>
      <c r="BE930" s="81"/>
      <c r="BF930" s="81"/>
      <c r="BG930" s="81"/>
      <c r="BH930" s="81"/>
      <c r="BI930" s="81"/>
      <c r="BJ930" s="81"/>
      <c r="BK930" s="81"/>
      <c r="BL930" s="81"/>
      <c r="BM930" s="81"/>
      <c r="BN930" s="81"/>
      <c r="BO930" s="81"/>
      <c r="BP930" s="81"/>
    </row>
    <row r="931" spans="1:68" ht="12.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c r="AC931" s="81"/>
      <c r="AD931" s="81"/>
      <c r="AE931" s="81"/>
      <c r="AF931" s="81"/>
      <c r="AG931" s="81"/>
      <c r="AH931" s="81"/>
      <c r="AI931" s="81"/>
      <c r="AJ931" s="81"/>
      <c r="AK931" s="81"/>
      <c r="AL931" s="81"/>
      <c r="AM931" s="81"/>
      <c r="AN931" s="81"/>
      <c r="AO931" s="81"/>
      <c r="AP931" s="81"/>
      <c r="AQ931" s="81"/>
      <c r="AR931" s="81"/>
      <c r="AS931" s="81"/>
      <c r="AT931" s="81"/>
      <c r="AU931" s="81"/>
      <c r="AV931" s="81"/>
      <c r="AW931" s="81"/>
      <c r="AX931" s="81"/>
      <c r="AY931" s="81"/>
      <c r="AZ931" s="81"/>
      <c r="BA931" s="81"/>
      <c r="BB931" s="81"/>
      <c r="BC931" s="81"/>
      <c r="BD931" s="81"/>
      <c r="BE931" s="81"/>
      <c r="BF931" s="81"/>
      <c r="BG931" s="81"/>
      <c r="BH931" s="81"/>
      <c r="BI931" s="81"/>
      <c r="BJ931" s="81"/>
      <c r="BK931" s="81"/>
      <c r="BL931" s="81"/>
      <c r="BM931" s="81"/>
      <c r="BN931" s="81"/>
      <c r="BO931" s="81"/>
      <c r="BP931" s="81"/>
    </row>
    <row r="932" spans="1:68" ht="12.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c r="AC932" s="81"/>
      <c r="AD932" s="81"/>
      <c r="AE932" s="81"/>
      <c r="AF932" s="81"/>
      <c r="AG932" s="81"/>
      <c r="AH932" s="81"/>
      <c r="AI932" s="81"/>
      <c r="AJ932" s="81"/>
      <c r="AK932" s="81"/>
      <c r="AL932" s="81"/>
      <c r="AM932" s="81"/>
      <c r="AN932" s="81"/>
      <c r="AO932" s="81"/>
      <c r="AP932" s="81"/>
      <c r="AQ932" s="81"/>
      <c r="AR932" s="81"/>
      <c r="AS932" s="81"/>
      <c r="AT932" s="81"/>
      <c r="AU932" s="81"/>
      <c r="AV932" s="81"/>
      <c r="AW932" s="81"/>
      <c r="AX932" s="81"/>
      <c r="AY932" s="81"/>
      <c r="AZ932" s="81"/>
      <c r="BA932" s="81"/>
      <c r="BB932" s="81"/>
      <c r="BC932" s="81"/>
      <c r="BD932" s="81"/>
      <c r="BE932" s="81"/>
      <c r="BF932" s="81"/>
      <c r="BG932" s="81"/>
      <c r="BH932" s="81"/>
      <c r="BI932" s="81"/>
      <c r="BJ932" s="81"/>
      <c r="BK932" s="81"/>
      <c r="BL932" s="81"/>
      <c r="BM932" s="81"/>
      <c r="BN932" s="81"/>
      <c r="BO932" s="81"/>
      <c r="BP932" s="81"/>
    </row>
    <row r="933" spans="1:68" ht="12.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c r="AC933" s="81"/>
      <c r="AD933" s="81"/>
      <c r="AE933" s="81"/>
      <c r="AF933" s="81"/>
      <c r="AG933" s="81"/>
      <c r="AH933" s="81"/>
      <c r="AI933" s="81"/>
      <c r="AJ933" s="81"/>
      <c r="AK933" s="81"/>
      <c r="AL933" s="81"/>
      <c r="AM933" s="81"/>
      <c r="AN933" s="81"/>
      <c r="AO933" s="81"/>
      <c r="AP933" s="81"/>
      <c r="AQ933" s="81"/>
      <c r="AR933" s="81"/>
      <c r="AS933" s="81"/>
      <c r="AT933" s="81"/>
      <c r="AU933" s="81"/>
      <c r="AV933" s="81"/>
      <c r="AW933" s="81"/>
      <c r="AX933" s="81"/>
      <c r="AY933" s="81"/>
      <c r="AZ933" s="81"/>
      <c r="BA933" s="81"/>
      <c r="BB933" s="81"/>
      <c r="BC933" s="81"/>
      <c r="BD933" s="81"/>
      <c r="BE933" s="81"/>
      <c r="BF933" s="81"/>
      <c r="BG933" s="81"/>
      <c r="BH933" s="81"/>
      <c r="BI933" s="81"/>
      <c r="BJ933" s="81"/>
      <c r="BK933" s="81"/>
      <c r="BL933" s="81"/>
      <c r="BM933" s="81"/>
      <c r="BN933" s="81"/>
      <c r="BO933" s="81"/>
      <c r="BP933" s="81"/>
    </row>
    <row r="934" spans="1:68" ht="12.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c r="AC934" s="81"/>
      <c r="AD934" s="81"/>
      <c r="AE934" s="81"/>
      <c r="AF934" s="81"/>
      <c r="AG934" s="81"/>
      <c r="AH934" s="81"/>
      <c r="AI934" s="81"/>
      <c r="AJ934" s="81"/>
      <c r="AK934" s="81"/>
      <c r="AL934" s="81"/>
      <c r="AM934" s="81"/>
      <c r="AN934" s="81"/>
      <c r="AO934" s="81"/>
      <c r="AP934" s="81"/>
      <c r="AQ934" s="81"/>
      <c r="AR934" s="81"/>
      <c r="AS934" s="81"/>
      <c r="AT934" s="81"/>
      <c r="AU934" s="81"/>
      <c r="AV934" s="81"/>
      <c r="AW934" s="81"/>
      <c r="AX934" s="81"/>
      <c r="AY934" s="81"/>
      <c r="AZ934" s="81"/>
      <c r="BA934" s="81"/>
      <c r="BB934" s="81"/>
      <c r="BC934" s="81"/>
      <c r="BD934" s="81"/>
      <c r="BE934" s="81"/>
      <c r="BF934" s="81"/>
      <c r="BG934" s="81"/>
      <c r="BH934" s="81"/>
      <c r="BI934" s="81"/>
      <c r="BJ934" s="81"/>
      <c r="BK934" s="81"/>
      <c r="BL934" s="81"/>
      <c r="BM934" s="81"/>
      <c r="BN934" s="81"/>
      <c r="BO934" s="81"/>
      <c r="BP934" s="81"/>
    </row>
    <row r="935" spans="1:68" ht="12.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c r="AC935" s="81"/>
      <c r="AD935" s="81"/>
      <c r="AE935" s="81"/>
      <c r="AF935" s="81"/>
      <c r="AG935" s="81"/>
      <c r="AH935" s="81"/>
      <c r="AI935" s="81"/>
      <c r="AJ935" s="81"/>
      <c r="AK935" s="81"/>
      <c r="AL935" s="81"/>
      <c r="AM935" s="81"/>
      <c r="AN935" s="81"/>
      <c r="AO935" s="81"/>
      <c r="AP935" s="81"/>
      <c r="AQ935" s="81"/>
      <c r="AR935" s="81"/>
      <c r="AS935" s="81"/>
      <c r="AT935" s="81"/>
      <c r="AU935" s="81"/>
      <c r="AV935" s="81"/>
      <c r="AW935" s="81"/>
      <c r="AX935" s="81"/>
      <c r="AY935" s="81"/>
      <c r="AZ935" s="81"/>
      <c r="BA935" s="81"/>
      <c r="BB935" s="81"/>
      <c r="BC935" s="81"/>
      <c r="BD935" s="81"/>
      <c r="BE935" s="81"/>
      <c r="BF935" s="81"/>
      <c r="BG935" s="81"/>
      <c r="BH935" s="81"/>
      <c r="BI935" s="81"/>
      <c r="BJ935" s="81"/>
      <c r="BK935" s="81"/>
      <c r="BL935" s="81"/>
      <c r="BM935" s="81"/>
      <c r="BN935" s="81"/>
      <c r="BO935" s="81"/>
      <c r="BP935" s="81"/>
    </row>
    <row r="936" spans="1:68" ht="12.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c r="AC936" s="81"/>
      <c r="AD936" s="81"/>
      <c r="AE936" s="81"/>
      <c r="AF936" s="81"/>
      <c r="AG936" s="81"/>
      <c r="AH936" s="81"/>
      <c r="AI936" s="81"/>
      <c r="AJ936" s="81"/>
      <c r="AK936" s="81"/>
      <c r="AL936" s="81"/>
      <c r="AM936" s="81"/>
      <c r="AN936" s="81"/>
      <c r="AO936" s="81"/>
      <c r="AP936" s="81"/>
      <c r="AQ936" s="81"/>
      <c r="AR936" s="81"/>
      <c r="AS936" s="81"/>
      <c r="AT936" s="81"/>
      <c r="AU936" s="81"/>
      <c r="AV936" s="81"/>
      <c r="AW936" s="81"/>
      <c r="AX936" s="81"/>
      <c r="AY936" s="81"/>
      <c r="AZ936" s="81"/>
      <c r="BA936" s="81"/>
      <c r="BB936" s="81"/>
      <c r="BC936" s="81"/>
      <c r="BD936" s="81"/>
      <c r="BE936" s="81"/>
      <c r="BF936" s="81"/>
      <c r="BG936" s="81"/>
      <c r="BH936" s="81"/>
      <c r="BI936" s="81"/>
      <c r="BJ936" s="81"/>
      <c r="BK936" s="81"/>
      <c r="BL936" s="81"/>
      <c r="BM936" s="81"/>
      <c r="BN936" s="81"/>
      <c r="BO936" s="81"/>
      <c r="BP936" s="81"/>
    </row>
    <row r="937" spans="1:68" ht="12.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c r="AC937" s="81"/>
      <c r="AD937" s="81"/>
      <c r="AE937" s="81"/>
      <c r="AF937" s="81"/>
      <c r="AG937" s="81"/>
      <c r="AH937" s="81"/>
      <c r="AI937" s="81"/>
      <c r="AJ937" s="81"/>
      <c r="AK937" s="81"/>
      <c r="AL937" s="81"/>
      <c r="AM937" s="81"/>
      <c r="AN937" s="81"/>
      <c r="AO937" s="81"/>
      <c r="AP937" s="81"/>
      <c r="AQ937" s="81"/>
      <c r="AR937" s="81"/>
      <c r="AS937" s="81"/>
      <c r="AT937" s="81"/>
      <c r="AU937" s="81"/>
      <c r="AV937" s="81"/>
      <c r="AW937" s="81"/>
      <c r="AX937" s="81"/>
      <c r="AY937" s="81"/>
      <c r="AZ937" s="81"/>
      <c r="BA937" s="81"/>
      <c r="BB937" s="81"/>
      <c r="BC937" s="81"/>
      <c r="BD937" s="81"/>
      <c r="BE937" s="81"/>
      <c r="BF937" s="81"/>
      <c r="BG937" s="81"/>
      <c r="BH937" s="81"/>
      <c r="BI937" s="81"/>
      <c r="BJ937" s="81"/>
      <c r="BK937" s="81"/>
      <c r="BL937" s="81"/>
      <c r="BM937" s="81"/>
      <c r="BN937" s="81"/>
      <c r="BO937" s="81"/>
      <c r="BP937" s="81"/>
    </row>
    <row r="938" spans="1:68" ht="12.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c r="AC938" s="81"/>
      <c r="AD938" s="81"/>
      <c r="AE938" s="81"/>
      <c r="AF938" s="81"/>
      <c r="AG938" s="81"/>
      <c r="AH938" s="81"/>
      <c r="AI938" s="81"/>
      <c r="AJ938" s="81"/>
      <c r="AK938" s="81"/>
      <c r="AL938" s="81"/>
      <c r="AM938" s="81"/>
      <c r="AN938" s="81"/>
      <c r="AO938" s="81"/>
      <c r="AP938" s="81"/>
      <c r="AQ938" s="81"/>
      <c r="AR938" s="81"/>
      <c r="AS938" s="81"/>
      <c r="AT938" s="81"/>
      <c r="AU938" s="81"/>
      <c r="AV938" s="81"/>
      <c r="AW938" s="81"/>
      <c r="AX938" s="81"/>
      <c r="AY938" s="81"/>
      <c r="AZ938" s="81"/>
      <c r="BA938" s="81"/>
      <c r="BB938" s="81"/>
      <c r="BC938" s="81"/>
      <c r="BD938" s="81"/>
      <c r="BE938" s="81"/>
      <c r="BF938" s="81"/>
      <c r="BG938" s="81"/>
      <c r="BH938" s="81"/>
      <c r="BI938" s="81"/>
      <c r="BJ938" s="81"/>
      <c r="BK938" s="81"/>
      <c r="BL938" s="81"/>
      <c r="BM938" s="81"/>
      <c r="BN938" s="81"/>
      <c r="BO938" s="81"/>
      <c r="BP938" s="81"/>
    </row>
    <row r="939" spans="1:68" ht="12.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c r="AC939" s="81"/>
      <c r="AD939" s="81"/>
      <c r="AE939" s="81"/>
      <c r="AF939" s="81"/>
      <c r="AG939" s="81"/>
      <c r="AH939" s="81"/>
      <c r="AI939" s="81"/>
      <c r="AJ939" s="81"/>
      <c r="AK939" s="81"/>
      <c r="AL939" s="81"/>
      <c r="AM939" s="81"/>
      <c r="AN939" s="81"/>
      <c r="AO939" s="81"/>
      <c r="AP939" s="81"/>
      <c r="AQ939" s="81"/>
      <c r="AR939" s="81"/>
      <c r="AS939" s="81"/>
      <c r="AT939" s="81"/>
      <c r="AU939" s="81"/>
      <c r="AV939" s="81"/>
      <c r="AW939" s="81"/>
      <c r="AX939" s="81"/>
      <c r="AY939" s="81"/>
      <c r="AZ939" s="81"/>
      <c r="BA939" s="81"/>
      <c r="BB939" s="81"/>
      <c r="BC939" s="81"/>
      <c r="BD939" s="81"/>
      <c r="BE939" s="81"/>
      <c r="BF939" s="81"/>
      <c r="BG939" s="81"/>
      <c r="BH939" s="81"/>
      <c r="BI939" s="81"/>
      <c r="BJ939" s="81"/>
      <c r="BK939" s="81"/>
      <c r="BL939" s="81"/>
      <c r="BM939" s="81"/>
      <c r="BN939" s="81"/>
      <c r="BO939" s="81"/>
      <c r="BP939" s="81"/>
    </row>
    <row r="940" spans="1:68" ht="12.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c r="AC940" s="81"/>
      <c r="AD940" s="81"/>
      <c r="AE940" s="81"/>
      <c r="AF940" s="81"/>
      <c r="AG940" s="81"/>
      <c r="AH940" s="81"/>
      <c r="AI940" s="81"/>
      <c r="AJ940" s="81"/>
      <c r="AK940" s="81"/>
      <c r="AL940" s="81"/>
      <c r="AM940" s="81"/>
      <c r="AN940" s="81"/>
      <c r="AO940" s="81"/>
      <c r="AP940" s="81"/>
      <c r="AQ940" s="81"/>
      <c r="AR940" s="81"/>
      <c r="AS940" s="81"/>
      <c r="AT940" s="81"/>
      <c r="AU940" s="81"/>
      <c r="AV940" s="81"/>
      <c r="AW940" s="81"/>
      <c r="AX940" s="81"/>
      <c r="AY940" s="81"/>
      <c r="AZ940" s="81"/>
      <c r="BA940" s="81"/>
      <c r="BB940" s="81"/>
      <c r="BC940" s="81"/>
      <c r="BD940" s="81"/>
      <c r="BE940" s="81"/>
      <c r="BF940" s="81"/>
      <c r="BG940" s="81"/>
      <c r="BH940" s="81"/>
      <c r="BI940" s="81"/>
      <c r="BJ940" s="81"/>
      <c r="BK940" s="81"/>
      <c r="BL940" s="81"/>
      <c r="BM940" s="81"/>
      <c r="BN940" s="81"/>
      <c r="BO940" s="81"/>
      <c r="BP940" s="81"/>
    </row>
    <row r="941" spans="1:68" ht="12.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c r="AC941" s="81"/>
      <c r="AD941" s="81"/>
      <c r="AE941" s="81"/>
      <c r="AF941" s="81"/>
      <c r="AG941" s="81"/>
      <c r="AH941" s="81"/>
      <c r="AI941" s="81"/>
      <c r="AJ941" s="81"/>
      <c r="AK941" s="81"/>
      <c r="AL941" s="81"/>
      <c r="AM941" s="81"/>
      <c r="AN941" s="81"/>
      <c r="AO941" s="81"/>
      <c r="AP941" s="81"/>
      <c r="AQ941" s="81"/>
      <c r="AR941" s="81"/>
      <c r="AS941" s="81"/>
      <c r="AT941" s="81"/>
      <c r="AU941" s="81"/>
      <c r="AV941" s="81"/>
      <c r="AW941" s="81"/>
      <c r="AX941" s="81"/>
      <c r="AY941" s="81"/>
      <c r="AZ941" s="81"/>
      <c r="BA941" s="81"/>
      <c r="BB941" s="81"/>
      <c r="BC941" s="81"/>
      <c r="BD941" s="81"/>
      <c r="BE941" s="81"/>
      <c r="BF941" s="81"/>
      <c r="BG941" s="81"/>
      <c r="BH941" s="81"/>
      <c r="BI941" s="81"/>
      <c r="BJ941" s="81"/>
      <c r="BK941" s="81"/>
      <c r="BL941" s="81"/>
      <c r="BM941" s="81"/>
      <c r="BN941" s="81"/>
      <c r="BO941" s="81"/>
      <c r="BP941" s="81"/>
    </row>
    <row r="942" spans="1:68" ht="12.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81"/>
      <c r="AH942" s="81"/>
      <c r="AI942" s="81"/>
      <c r="AJ942" s="81"/>
      <c r="AK942" s="81"/>
      <c r="AL942" s="81"/>
      <c r="AM942" s="81"/>
      <c r="AN942" s="81"/>
      <c r="AO942" s="81"/>
      <c r="AP942" s="81"/>
      <c r="AQ942" s="81"/>
      <c r="AR942" s="81"/>
      <c r="AS942" s="81"/>
      <c r="AT942" s="81"/>
      <c r="AU942" s="81"/>
      <c r="AV942" s="81"/>
      <c r="AW942" s="81"/>
      <c r="AX942" s="81"/>
      <c r="AY942" s="81"/>
      <c r="AZ942" s="81"/>
      <c r="BA942" s="81"/>
      <c r="BB942" s="81"/>
      <c r="BC942" s="81"/>
      <c r="BD942" s="81"/>
      <c r="BE942" s="81"/>
      <c r="BF942" s="81"/>
      <c r="BG942" s="81"/>
      <c r="BH942" s="81"/>
      <c r="BI942" s="81"/>
      <c r="BJ942" s="81"/>
      <c r="BK942" s="81"/>
      <c r="BL942" s="81"/>
      <c r="BM942" s="81"/>
      <c r="BN942" s="81"/>
      <c r="BO942" s="81"/>
      <c r="BP942" s="81"/>
    </row>
    <row r="943" spans="1:68" ht="12.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81"/>
      <c r="AH943" s="81"/>
      <c r="AI943" s="81"/>
      <c r="AJ943" s="81"/>
      <c r="AK943" s="81"/>
      <c r="AL943" s="81"/>
      <c r="AM943" s="81"/>
      <c r="AN943" s="81"/>
      <c r="AO943" s="81"/>
      <c r="AP943" s="81"/>
      <c r="AQ943" s="81"/>
      <c r="AR943" s="81"/>
      <c r="AS943" s="81"/>
      <c r="AT943" s="81"/>
      <c r="AU943" s="81"/>
      <c r="AV943" s="81"/>
      <c r="AW943" s="81"/>
      <c r="AX943" s="81"/>
      <c r="AY943" s="81"/>
      <c r="AZ943" s="81"/>
      <c r="BA943" s="81"/>
      <c r="BB943" s="81"/>
      <c r="BC943" s="81"/>
      <c r="BD943" s="81"/>
      <c r="BE943" s="81"/>
      <c r="BF943" s="81"/>
      <c r="BG943" s="81"/>
      <c r="BH943" s="81"/>
      <c r="BI943" s="81"/>
      <c r="BJ943" s="81"/>
      <c r="BK943" s="81"/>
      <c r="BL943" s="81"/>
      <c r="BM943" s="81"/>
      <c r="BN943" s="81"/>
      <c r="BO943" s="81"/>
      <c r="BP943" s="81"/>
    </row>
    <row r="944" spans="1:68" ht="12.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81"/>
      <c r="AH944" s="81"/>
      <c r="AI944" s="81"/>
      <c r="AJ944" s="81"/>
      <c r="AK944" s="81"/>
      <c r="AL944" s="81"/>
      <c r="AM944" s="81"/>
      <c r="AN944" s="81"/>
      <c r="AO944" s="81"/>
      <c r="AP944" s="81"/>
      <c r="AQ944" s="81"/>
      <c r="AR944" s="81"/>
      <c r="AS944" s="81"/>
      <c r="AT944" s="81"/>
      <c r="AU944" s="81"/>
      <c r="AV944" s="81"/>
      <c r="AW944" s="81"/>
      <c r="AX944" s="81"/>
      <c r="AY944" s="81"/>
      <c r="AZ944" s="81"/>
      <c r="BA944" s="81"/>
      <c r="BB944" s="81"/>
      <c r="BC944" s="81"/>
      <c r="BD944" s="81"/>
      <c r="BE944" s="81"/>
      <c r="BF944" s="81"/>
      <c r="BG944" s="81"/>
      <c r="BH944" s="81"/>
      <c r="BI944" s="81"/>
      <c r="BJ944" s="81"/>
      <c r="BK944" s="81"/>
      <c r="BL944" s="81"/>
      <c r="BM944" s="81"/>
      <c r="BN944" s="81"/>
      <c r="BO944" s="81"/>
      <c r="BP944" s="81"/>
    </row>
    <row r="945" spans="1:68" ht="12.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81"/>
      <c r="AH945" s="81"/>
      <c r="AI945" s="81"/>
      <c r="AJ945" s="81"/>
      <c r="AK945" s="81"/>
      <c r="AL945" s="81"/>
      <c r="AM945" s="81"/>
      <c r="AN945" s="81"/>
      <c r="AO945" s="81"/>
      <c r="AP945" s="81"/>
      <c r="AQ945" s="81"/>
      <c r="AR945" s="81"/>
      <c r="AS945" s="81"/>
      <c r="AT945" s="81"/>
      <c r="AU945" s="81"/>
      <c r="AV945" s="81"/>
      <c r="AW945" s="81"/>
      <c r="AX945" s="81"/>
      <c r="AY945" s="81"/>
      <c r="AZ945" s="81"/>
      <c r="BA945" s="81"/>
      <c r="BB945" s="81"/>
      <c r="BC945" s="81"/>
      <c r="BD945" s="81"/>
      <c r="BE945" s="81"/>
      <c r="BF945" s="81"/>
      <c r="BG945" s="81"/>
      <c r="BH945" s="81"/>
      <c r="BI945" s="81"/>
      <c r="BJ945" s="81"/>
      <c r="BK945" s="81"/>
      <c r="BL945" s="81"/>
      <c r="BM945" s="81"/>
      <c r="BN945" s="81"/>
      <c r="BO945" s="81"/>
      <c r="BP945" s="81"/>
    </row>
    <row r="946" spans="1:68" ht="12.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81"/>
      <c r="AH946" s="81"/>
      <c r="AI946" s="81"/>
      <c r="AJ946" s="81"/>
      <c r="AK946" s="81"/>
      <c r="AL946" s="81"/>
      <c r="AM946" s="81"/>
      <c r="AN946" s="81"/>
      <c r="AO946" s="81"/>
      <c r="AP946" s="81"/>
      <c r="AQ946" s="81"/>
      <c r="AR946" s="81"/>
      <c r="AS946" s="81"/>
      <c r="AT946" s="81"/>
      <c r="AU946" s="81"/>
      <c r="AV946" s="81"/>
      <c r="AW946" s="81"/>
      <c r="AX946" s="81"/>
      <c r="AY946" s="81"/>
      <c r="AZ946" s="81"/>
      <c r="BA946" s="81"/>
      <c r="BB946" s="81"/>
      <c r="BC946" s="81"/>
      <c r="BD946" s="81"/>
      <c r="BE946" s="81"/>
      <c r="BF946" s="81"/>
      <c r="BG946" s="81"/>
      <c r="BH946" s="81"/>
      <c r="BI946" s="81"/>
      <c r="BJ946" s="81"/>
      <c r="BK946" s="81"/>
      <c r="BL946" s="81"/>
      <c r="BM946" s="81"/>
      <c r="BN946" s="81"/>
      <c r="BO946" s="81"/>
      <c r="BP946" s="81"/>
    </row>
    <row r="947" spans="1:68" ht="12.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c r="AC947" s="81"/>
      <c r="AD947" s="81"/>
      <c r="AE947" s="81"/>
      <c r="AF947" s="81"/>
      <c r="AG947" s="81"/>
      <c r="AH947" s="81"/>
      <c r="AI947" s="81"/>
      <c r="AJ947" s="81"/>
      <c r="AK947" s="81"/>
      <c r="AL947" s="81"/>
      <c r="AM947" s="81"/>
      <c r="AN947" s="81"/>
      <c r="AO947" s="81"/>
      <c r="AP947" s="81"/>
      <c r="AQ947" s="81"/>
      <c r="AR947" s="81"/>
      <c r="AS947" s="81"/>
      <c r="AT947" s="81"/>
      <c r="AU947" s="81"/>
      <c r="AV947" s="81"/>
      <c r="AW947" s="81"/>
      <c r="AX947" s="81"/>
      <c r="AY947" s="81"/>
      <c r="AZ947" s="81"/>
      <c r="BA947" s="81"/>
      <c r="BB947" s="81"/>
      <c r="BC947" s="81"/>
      <c r="BD947" s="81"/>
      <c r="BE947" s="81"/>
      <c r="BF947" s="81"/>
      <c r="BG947" s="81"/>
      <c r="BH947" s="81"/>
      <c r="BI947" s="81"/>
      <c r="BJ947" s="81"/>
      <c r="BK947" s="81"/>
      <c r="BL947" s="81"/>
      <c r="BM947" s="81"/>
      <c r="BN947" s="81"/>
      <c r="BO947" s="81"/>
      <c r="BP947" s="81"/>
    </row>
    <row r="948" spans="1:68" ht="12.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81"/>
      <c r="AQ948" s="81"/>
      <c r="AR948" s="81"/>
      <c r="AS948" s="81"/>
      <c r="AT948" s="81"/>
      <c r="AU948" s="81"/>
      <c r="AV948" s="81"/>
      <c r="AW948" s="81"/>
      <c r="AX948" s="81"/>
      <c r="AY948" s="81"/>
      <c r="AZ948" s="81"/>
      <c r="BA948" s="81"/>
      <c r="BB948" s="81"/>
      <c r="BC948" s="81"/>
      <c r="BD948" s="81"/>
      <c r="BE948" s="81"/>
      <c r="BF948" s="81"/>
      <c r="BG948" s="81"/>
      <c r="BH948" s="81"/>
      <c r="BI948" s="81"/>
      <c r="BJ948" s="81"/>
      <c r="BK948" s="81"/>
      <c r="BL948" s="81"/>
      <c r="BM948" s="81"/>
      <c r="BN948" s="81"/>
      <c r="BO948" s="81"/>
      <c r="BP948" s="81"/>
    </row>
    <row r="949" spans="1:68" ht="12.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c r="AC949" s="81"/>
      <c r="AD949" s="81"/>
      <c r="AE949" s="81"/>
      <c r="AF949" s="81"/>
      <c r="AG949" s="81"/>
      <c r="AH949" s="81"/>
      <c r="AI949" s="81"/>
      <c r="AJ949" s="81"/>
      <c r="AK949" s="81"/>
      <c r="AL949" s="81"/>
      <c r="AM949" s="81"/>
      <c r="AN949" s="81"/>
      <c r="AO949" s="81"/>
      <c r="AP949" s="81"/>
      <c r="AQ949" s="81"/>
      <c r="AR949" s="81"/>
      <c r="AS949" s="81"/>
      <c r="AT949" s="81"/>
      <c r="AU949" s="81"/>
      <c r="AV949" s="81"/>
      <c r="AW949" s="81"/>
      <c r="AX949" s="81"/>
      <c r="AY949" s="81"/>
      <c r="AZ949" s="81"/>
      <c r="BA949" s="81"/>
      <c r="BB949" s="81"/>
      <c r="BC949" s="81"/>
      <c r="BD949" s="81"/>
      <c r="BE949" s="81"/>
      <c r="BF949" s="81"/>
      <c r="BG949" s="81"/>
      <c r="BH949" s="81"/>
      <c r="BI949" s="81"/>
      <c r="BJ949" s="81"/>
      <c r="BK949" s="81"/>
      <c r="BL949" s="81"/>
      <c r="BM949" s="81"/>
      <c r="BN949" s="81"/>
      <c r="BO949" s="81"/>
      <c r="BP949" s="81"/>
    </row>
    <row r="950" spans="1:68" ht="12.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81"/>
      <c r="AH950" s="81"/>
      <c r="AI950" s="81"/>
      <c r="AJ950" s="81"/>
      <c r="AK950" s="81"/>
      <c r="AL950" s="81"/>
      <c r="AM950" s="81"/>
      <c r="AN950" s="81"/>
      <c r="AO950" s="81"/>
      <c r="AP950" s="81"/>
      <c r="AQ950" s="81"/>
      <c r="AR950" s="81"/>
      <c r="AS950" s="81"/>
      <c r="AT950" s="81"/>
      <c r="AU950" s="81"/>
      <c r="AV950" s="81"/>
      <c r="AW950" s="81"/>
      <c r="AX950" s="81"/>
      <c r="AY950" s="81"/>
      <c r="AZ950" s="81"/>
      <c r="BA950" s="81"/>
      <c r="BB950" s="81"/>
      <c r="BC950" s="81"/>
      <c r="BD950" s="81"/>
      <c r="BE950" s="81"/>
      <c r="BF950" s="81"/>
      <c r="BG950" s="81"/>
      <c r="BH950" s="81"/>
      <c r="BI950" s="81"/>
      <c r="BJ950" s="81"/>
      <c r="BK950" s="81"/>
      <c r="BL950" s="81"/>
      <c r="BM950" s="81"/>
      <c r="BN950" s="81"/>
      <c r="BO950" s="81"/>
      <c r="BP950" s="81"/>
    </row>
    <row r="951" spans="1:68" ht="12.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81"/>
      <c r="AH951" s="81"/>
      <c r="AI951" s="81"/>
      <c r="AJ951" s="81"/>
      <c r="AK951" s="81"/>
      <c r="AL951" s="81"/>
      <c r="AM951" s="81"/>
      <c r="AN951" s="81"/>
      <c r="AO951" s="81"/>
      <c r="AP951" s="81"/>
      <c r="AQ951" s="81"/>
      <c r="AR951" s="81"/>
      <c r="AS951" s="81"/>
      <c r="AT951" s="81"/>
      <c r="AU951" s="81"/>
      <c r="AV951" s="81"/>
      <c r="AW951" s="81"/>
      <c r="AX951" s="81"/>
      <c r="AY951" s="81"/>
      <c r="AZ951" s="81"/>
      <c r="BA951" s="81"/>
      <c r="BB951" s="81"/>
      <c r="BC951" s="81"/>
      <c r="BD951" s="81"/>
      <c r="BE951" s="81"/>
      <c r="BF951" s="81"/>
      <c r="BG951" s="81"/>
      <c r="BH951" s="81"/>
      <c r="BI951" s="81"/>
      <c r="BJ951" s="81"/>
      <c r="BK951" s="81"/>
      <c r="BL951" s="81"/>
      <c r="BM951" s="81"/>
      <c r="BN951" s="81"/>
      <c r="BO951" s="81"/>
      <c r="BP951" s="81"/>
    </row>
    <row r="952" spans="1:68" ht="12.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1"/>
      <c r="AI952" s="81"/>
      <c r="AJ952" s="81"/>
      <c r="AK952" s="81"/>
      <c r="AL952" s="81"/>
      <c r="AM952" s="81"/>
      <c r="AN952" s="81"/>
      <c r="AO952" s="81"/>
      <c r="AP952" s="81"/>
      <c r="AQ952" s="81"/>
      <c r="AR952" s="81"/>
      <c r="AS952" s="81"/>
      <c r="AT952" s="81"/>
      <c r="AU952" s="81"/>
      <c r="AV952" s="81"/>
      <c r="AW952" s="81"/>
      <c r="AX952" s="81"/>
      <c r="AY952" s="81"/>
      <c r="AZ952" s="81"/>
      <c r="BA952" s="81"/>
      <c r="BB952" s="81"/>
      <c r="BC952" s="81"/>
      <c r="BD952" s="81"/>
      <c r="BE952" s="81"/>
      <c r="BF952" s="81"/>
      <c r="BG952" s="81"/>
      <c r="BH952" s="81"/>
      <c r="BI952" s="81"/>
      <c r="BJ952" s="81"/>
      <c r="BK952" s="81"/>
      <c r="BL952" s="81"/>
      <c r="BM952" s="81"/>
      <c r="BN952" s="81"/>
      <c r="BO952" s="81"/>
      <c r="BP952" s="81"/>
    </row>
    <row r="953" spans="1:68" ht="12.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81"/>
      <c r="AH953" s="81"/>
      <c r="AI953" s="81"/>
      <c r="AJ953" s="81"/>
      <c r="AK953" s="81"/>
      <c r="AL953" s="81"/>
      <c r="AM953" s="81"/>
      <c r="AN953" s="81"/>
      <c r="AO953" s="81"/>
      <c r="AP953" s="81"/>
      <c r="AQ953" s="81"/>
      <c r="AR953" s="81"/>
      <c r="AS953" s="81"/>
      <c r="AT953" s="81"/>
      <c r="AU953" s="81"/>
      <c r="AV953" s="81"/>
      <c r="AW953" s="81"/>
      <c r="AX953" s="81"/>
      <c r="AY953" s="81"/>
      <c r="AZ953" s="81"/>
      <c r="BA953" s="81"/>
      <c r="BB953" s="81"/>
      <c r="BC953" s="81"/>
      <c r="BD953" s="81"/>
      <c r="BE953" s="81"/>
      <c r="BF953" s="81"/>
      <c r="BG953" s="81"/>
      <c r="BH953" s="81"/>
      <c r="BI953" s="81"/>
      <c r="BJ953" s="81"/>
      <c r="BK953" s="81"/>
      <c r="BL953" s="81"/>
      <c r="BM953" s="81"/>
      <c r="BN953" s="81"/>
      <c r="BO953" s="81"/>
      <c r="BP953" s="81"/>
    </row>
    <row r="954" spans="1:68" ht="12.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81"/>
      <c r="AH954" s="81"/>
      <c r="AI954" s="81"/>
      <c r="AJ954" s="81"/>
      <c r="AK954" s="81"/>
      <c r="AL954" s="81"/>
      <c r="AM954" s="81"/>
      <c r="AN954" s="81"/>
      <c r="AO954" s="81"/>
      <c r="AP954" s="81"/>
      <c r="AQ954" s="81"/>
      <c r="AR954" s="81"/>
      <c r="AS954" s="81"/>
      <c r="AT954" s="81"/>
      <c r="AU954" s="81"/>
      <c r="AV954" s="81"/>
      <c r="AW954" s="81"/>
      <c r="AX954" s="81"/>
      <c r="AY954" s="81"/>
      <c r="AZ954" s="81"/>
      <c r="BA954" s="81"/>
      <c r="BB954" s="81"/>
      <c r="BC954" s="81"/>
      <c r="BD954" s="81"/>
      <c r="BE954" s="81"/>
      <c r="BF954" s="81"/>
      <c r="BG954" s="81"/>
      <c r="BH954" s="81"/>
      <c r="BI954" s="81"/>
      <c r="BJ954" s="81"/>
      <c r="BK954" s="81"/>
      <c r="BL954" s="81"/>
      <c r="BM954" s="81"/>
      <c r="BN954" s="81"/>
      <c r="BO954" s="81"/>
      <c r="BP954" s="81"/>
    </row>
    <row r="955" spans="1:68" ht="12.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81"/>
      <c r="AH955" s="81"/>
      <c r="AI955" s="81"/>
      <c r="AJ955" s="81"/>
      <c r="AK955" s="81"/>
      <c r="AL955" s="81"/>
      <c r="AM955" s="81"/>
      <c r="AN955" s="81"/>
      <c r="AO955" s="81"/>
      <c r="AP955" s="81"/>
      <c r="AQ955" s="81"/>
      <c r="AR955" s="81"/>
      <c r="AS955" s="81"/>
      <c r="AT955" s="81"/>
      <c r="AU955" s="81"/>
      <c r="AV955" s="81"/>
      <c r="AW955" s="81"/>
      <c r="AX955" s="81"/>
      <c r="AY955" s="81"/>
      <c r="AZ955" s="81"/>
      <c r="BA955" s="81"/>
      <c r="BB955" s="81"/>
      <c r="BC955" s="81"/>
      <c r="BD955" s="81"/>
      <c r="BE955" s="81"/>
      <c r="BF955" s="81"/>
      <c r="BG955" s="81"/>
      <c r="BH955" s="81"/>
      <c r="BI955" s="81"/>
      <c r="BJ955" s="81"/>
      <c r="BK955" s="81"/>
      <c r="BL955" s="81"/>
      <c r="BM955" s="81"/>
      <c r="BN955" s="81"/>
      <c r="BO955" s="81"/>
      <c r="BP955" s="81"/>
    </row>
    <row r="956" spans="1:68" ht="12.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81"/>
      <c r="AH956" s="81"/>
      <c r="AI956" s="81"/>
      <c r="AJ956" s="81"/>
      <c r="AK956" s="81"/>
      <c r="AL956" s="81"/>
      <c r="AM956" s="81"/>
      <c r="AN956" s="81"/>
      <c r="AO956" s="81"/>
      <c r="AP956" s="81"/>
      <c r="AQ956" s="81"/>
      <c r="AR956" s="81"/>
      <c r="AS956" s="81"/>
      <c r="AT956" s="81"/>
      <c r="AU956" s="81"/>
      <c r="AV956" s="81"/>
      <c r="AW956" s="81"/>
      <c r="AX956" s="81"/>
      <c r="AY956" s="81"/>
      <c r="AZ956" s="81"/>
      <c r="BA956" s="81"/>
      <c r="BB956" s="81"/>
      <c r="BC956" s="81"/>
      <c r="BD956" s="81"/>
      <c r="BE956" s="81"/>
      <c r="BF956" s="81"/>
      <c r="BG956" s="81"/>
      <c r="BH956" s="81"/>
      <c r="BI956" s="81"/>
      <c r="BJ956" s="81"/>
      <c r="BK956" s="81"/>
      <c r="BL956" s="81"/>
      <c r="BM956" s="81"/>
      <c r="BN956" s="81"/>
      <c r="BO956" s="81"/>
      <c r="BP956" s="81"/>
    </row>
    <row r="957" spans="1:68" ht="12.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81"/>
      <c r="AH957" s="81"/>
      <c r="AI957" s="81"/>
      <c r="AJ957" s="81"/>
      <c r="AK957" s="81"/>
      <c r="AL957" s="81"/>
      <c r="AM957" s="81"/>
      <c r="AN957" s="81"/>
      <c r="AO957" s="81"/>
      <c r="AP957" s="81"/>
      <c r="AQ957" s="81"/>
      <c r="AR957" s="81"/>
      <c r="AS957" s="81"/>
      <c r="AT957" s="81"/>
      <c r="AU957" s="81"/>
      <c r="AV957" s="81"/>
      <c r="AW957" s="81"/>
      <c r="AX957" s="81"/>
      <c r="AY957" s="81"/>
      <c r="AZ957" s="81"/>
      <c r="BA957" s="81"/>
      <c r="BB957" s="81"/>
      <c r="BC957" s="81"/>
      <c r="BD957" s="81"/>
      <c r="BE957" s="81"/>
      <c r="BF957" s="81"/>
      <c r="BG957" s="81"/>
      <c r="BH957" s="81"/>
      <c r="BI957" s="81"/>
      <c r="BJ957" s="81"/>
      <c r="BK957" s="81"/>
      <c r="BL957" s="81"/>
      <c r="BM957" s="81"/>
      <c r="BN957" s="81"/>
      <c r="BO957" s="81"/>
      <c r="BP957" s="81"/>
    </row>
    <row r="958" spans="1:68" ht="12.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81"/>
      <c r="AH958" s="81"/>
      <c r="AI958" s="81"/>
      <c r="AJ958" s="81"/>
      <c r="AK958" s="81"/>
      <c r="AL958" s="81"/>
      <c r="AM958" s="81"/>
      <c r="AN958" s="81"/>
      <c r="AO958" s="81"/>
      <c r="AP958" s="81"/>
      <c r="AQ958" s="81"/>
      <c r="AR958" s="81"/>
      <c r="AS958" s="81"/>
      <c r="AT958" s="81"/>
      <c r="AU958" s="81"/>
      <c r="AV958" s="81"/>
      <c r="AW958" s="81"/>
      <c r="AX958" s="81"/>
      <c r="AY958" s="81"/>
      <c r="AZ958" s="81"/>
      <c r="BA958" s="81"/>
      <c r="BB958" s="81"/>
      <c r="BC958" s="81"/>
      <c r="BD958" s="81"/>
      <c r="BE958" s="81"/>
      <c r="BF958" s="81"/>
      <c r="BG958" s="81"/>
      <c r="BH958" s="81"/>
      <c r="BI958" s="81"/>
      <c r="BJ958" s="81"/>
      <c r="BK958" s="81"/>
      <c r="BL958" s="81"/>
      <c r="BM958" s="81"/>
      <c r="BN958" s="81"/>
      <c r="BO958" s="81"/>
      <c r="BP958" s="81"/>
    </row>
    <row r="959" spans="1:68" ht="12.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81"/>
      <c r="AH959" s="81"/>
      <c r="AI959" s="81"/>
      <c r="AJ959" s="81"/>
      <c r="AK959" s="81"/>
      <c r="AL959" s="81"/>
      <c r="AM959" s="81"/>
      <c r="AN959" s="81"/>
      <c r="AO959" s="81"/>
      <c r="AP959" s="81"/>
      <c r="AQ959" s="81"/>
      <c r="AR959" s="81"/>
      <c r="AS959" s="81"/>
      <c r="AT959" s="81"/>
      <c r="AU959" s="81"/>
      <c r="AV959" s="81"/>
      <c r="AW959" s="81"/>
      <c r="AX959" s="81"/>
      <c r="AY959" s="81"/>
      <c r="AZ959" s="81"/>
      <c r="BA959" s="81"/>
      <c r="BB959" s="81"/>
      <c r="BC959" s="81"/>
      <c r="BD959" s="81"/>
      <c r="BE959" s="81"/>
      <c r="BF959" s="81"/>
      <c r="BG959" s="81"/>
      <c r="BH959" s="81"/>
      <c r="BI959" s="81"/>
      <c r="BJ959" s="81"/>
      <c r="BK959" s="81"/>
      <c r="BL959" s="81"/>
      <c r="BM959" s="81"/>
      <c r="BN959" s="81"/>
      <c r="BO959" s="81"/>
      <c r="BP959" s="81"/>
    </row>
    <row r="960" spans="1:68" ht="12.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1"/>
      <c r="AR960" s="81"/>
      <c r="AS960" s="81"/>
      <c r="AT960" s="81"/>
      <c r="AU960" s="81"/>
      <c r="AV960" s="81"/>
      <c r="AW960" s="81"/>
      <c r="AX960" s="81"/>
      <c r="AY960" s="81"/>
      <c r="AZ960" s="81"/>
      <c r="BA960" s="81"/>
      <c r="BB960" s="81"/>
      <c r="BC960" s="81"/>
      <c r="BD960" s="81"/>
      <c r="BE960" s="81"/>
      <c r="BF960" s="81"/>
      <c r="BG960" s="81"/>
      <c r="BH960" s="81"/>
      <c r="BI960" s="81"/>
      <c r="BJ960" s="81"/>
      <c r="BK960" s="81"/>
      <c r="BL960" s="81"/>
      <c r="BM960" s="81"/>
      <c r="BN960" s="81"/>
      <c r="BO960" s="81"/>
      <c r="BP960" s="81"/>
    </row>
    <row r="961" spans="1:68" ht="12.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81"/>
      <c r="AH961" s="81"/>
      <c r="AI961" s="81"/>
      <c r="AJ961" s="81"/>
      <c r="AK961" s="81"/>
      <c r="AL961" s="81"/>
      <c r="AM961" s="81"/>
      <c r="AN961" s="81"/>
      <c r="AO961" s="81"/>
      <c r="AP961" s="81"/>
      <c r="AQ961" s="81"/>
      <c r="AR961" s="81"/>
      <c r="AS961" s="81"/>
      <c r="AT961" s="81"/>
      <c r="AU961" s="81"/>
      <c r="AV961" s="81"/>
      <c r="AW961" s="81"/>
      <c r="AX961" s="81"/>
      <c r="AY961" s="81"/>
      <c r="AZ961" s="81"/>
      <c r="BA961" s="81"/>
      <c r="BB961" s="81"/>
      <c r="BC961" s="81"/>
      <c r="BD961" s="81"/>
      <c r="BE961" s="81"/>
      <c r="BF961" s="81"/>
      <c r="BG961" s="81"/>
      <c r="BH961" s="81"/>
      <c r="BI961" s="81"/>
      <c r="BJ961" s="81"/>
      <c r="BK961" s="81"/>
      <c r="BL961" s="81"/>
      <c r="BM961" s="81"/>
      <c r="BN961" s="81"/>
      <c r="BO961" s="81"/>
      <c r="BP961" s="81"/>
    </row>
    <row r="962" spans="1:68" ht="12.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81"/>
      <c r="AD962" s="81"/>
      <c r="AE962" s="81"/>
      <c r="AF962" s="81"/>
      <c r="AG962" s="81"/>
      <c r="AH962" s="81"/>
      <c r="AI962" s="81"/>
      <c r="AJ962" s="81"/>
      <c r="AK962" s="81"/>
      <c r="AL962" s="81"/>
      <c r="AM962" s="81"/>
      <c r="AN962" s="81"/>
      <c r="AO962" s="81"/>
      <c r="AP962" s="81"/>
      <c r="AQ962" s="81"/>
      <c r="AR962" s="81"/>
      <c r="AS962" s="81"/>
      <c r="AT962" s="81"/>
      <c r="AU962" s="81"/>
      <c r="AV962" s="81"/>
      <c r="AW962" s="81"/>
      <c r="AX962" s="81"/>
      <c r="AY962" s="81"/>
      <c r="AZ962" s="81"/>
      <c r="BA962" s="81"/>
      <c r="BB962" s="81"/>
      <c r="BC962" s="81"/>
      <c r="BD962" s="81"/>
      <c r="BE962" s="81"/>
      <c r="BF962" s="81"/>
      <c r="BG962" s="81"/>
      <c r="BH962" s="81"/>
      <c r="BI962" s="81"/>
      <c r="BJ962" s="81"/>
      <c r="BK962" s="81"/>
      <c r="BL962" s="81"/>
      <c r="BM962" s="81"/>
      <c r="BN962" s="81"/>
      <c r="BO962" s="81"/>
      <c r="BP962" s="81"/>
    </row>
    <row r="963" spans="1:68" ht="12.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c r="AC963" s="81"/>
      <c r="AD963" s="81"/>
      <c r="AE963" s="81"/>
      <c r="AF963" s="81"/>
      <c r="AG963" s="81"/>
      <c r="AH963" s="81"/>
      <c r="AI963" s="81"/>
      <c r="AJ963" s="81"/>
      <c r="AK963" s="81"/>
      <c r="AL963" s="81"/>
      <c r="AM963" s="81"/>
      <c r="AN963" s="81"/>
      <c r="AO963" s="81"/>
      <c r="AP963" s="81"/>
      <c r="AQ963" s="81"/>
      <c r="AR963" s="81"/>
      <c r="AS963" s="81"/>
      <c r="AT963" s="81"/>
      <c r="AU963" s="81"/>
      <c r="AV963" s="81"/>
      <c r="AW963" s="81"/>
      <c r="AX963" s="81"/>
      <c r="AY963" s="81"/>
      <c r="AZ963" s="81"/>
      <c r="BA963" s="81"/>
      <c r="BB963" s="81"/>
      <c r="BC963" s="81"/>
      <c r="BD963" s="81"/>
      <c r="BE963" s="81"/>
      <c r="BF963" s="81"/>
      <c r="BG963" s="81"/>
      <c r="BH963" s="81"/>
      <c r="BI963" s="81"/>
      <c r="BJ963" s="81"/>
      <c r="BK963" s="81"/>
      <c r="BL963" s="81"/>
      <c r="BM963" s="81"/>
      <c r="BN963" s="81"/>
      <c r="BO963" s="81"/>
      <c r="BP963" s="81"/>
    </row>
    <row r="964" spans="1:68" ht="12.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c r="AC964" s="81"/>
      <c r="AD964" s="81"/>
      <c r="AE964" s="81"/>
      <c r="AF964" s="81"/>
      <c r="AG964" s="81"/>
      <c r="AH964" s="81"/>
      <c r="AI964" s="81"/>
      <c r="AJ964" s="81"/>
      <c r="AK964" s="81"/>
      <c r="AL964" s="81"/>
      <c r="AM964" s="81"/>
      <c r="AN964" s="81"/>
      <c r="AO964" s="81"/>
      <c r="AP964" s="81"/>
      <c r="AQ964" s="81"/>
      <c r="AR964" s="81"/>
      <c r="AS964" s="81"/>
      <c r="AT964" s="81"/>
      <c r="AU964" s="81"/>
      <c r="AV964" s="81"/>
      <c r="AW964" s="81"/>
      <c r="AX964" s="81"/>
      <c r="AY964" s="81"/>
      <c r="AZ964" s="81"/>
      <c r="BA964" s="81"/>
      <c r="BB964" s="81"/>
      <c r="BC964" s="81"/>
      <c r="BD964" s="81"/>
      <c r="BE964" s="81"/>
      <c r="BF964" s="81"/>
      <c r="BG964" s="81"/>
      <c r="BH964" s="81"/>
      <c r="BI964" s="81"/>
      <c r="BJ964" s="81"/>
      <c r="BK964" s="81"/>
      <c r="BL964" s="81"/>
      <c r="BM964" s="81"/>
      <c r="BN964" s="81"/>
      <c r="BO964" s="81"/>
      <c r="BP964" s="81"/>
    </row>
    <row r="965" spans="1:68" ht="12.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c r="AC965" s="81"/>
      <c r="AD965" s="81"/>
      <c r="AE965" s="81"/>
      <c r="AF965" s="81"/>
      <c r="AG965" s="81"/>
      <c r="AH965" s="81"/>
      <c r="AI965" s="81"/>
      <c r="AJ965" s="81"/>
      <c r="AK965" s="81"/>
      <c r="AL965" s="81"/>
      <c r="AM965" s="81"/>
      <c r="AN965" s="81"/>
      <c r="AO965" s="81"/>
      <c r="AP965" s="81"/>
      <c r="AQ965" s="81"/>
      <c r="AR965" s="81"/>
      <c r="AS965" s="81"/>
      <c r="AT965" s="81"/>
      <c r="AU965" s="81"/>
      <c r="AV965" s="81"/>
      <c r="AW965" s="81"/>
      <c r="AX965" s="81"/>
      <c r="AY965" s="81"/>
      <c r="AZ965" s="81"/>
      <c r="BA965" s="81"/>
      <c r="BB965" s="81"/>
      <c r="BC965" s="81"/>
      <c r="BD965" s="81"/>
      <c r="BE965" s="81"/>
      <c r="BF965" s="81"/>
      <c r="BG965" s="81"/>
      <c r="BH965" s="81"/>
      <c r="BI965" s="81"/>
      <c r="BJ965" s="81"/>
      <c r="BK965" s="81"/>
      <c r="BL965" s="81"/>
      <c r="BM965" s="81"/>
      <c r="BN965" s="81"/>
      <c r="BO965" s="81"/>
      <c r="BP965" s="81"/>
    </row>
    <row r="966" spans="1:68" ht="12.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c r="AC966" s="81"/>
      <c r="AD966" s="81"/>
      <c r="AE966" s="81"/>
      <c r="AF966" s="81"/>
      <c r="AG966" s="81"/>
      <c r="AH966" s="81"/>
      <c r="AI966" s="81"/>
      <c r="AJ966" s="81"/>
      <c r="AK966" s="81"/>
      <c r="AL966" s="81"/>
      <c r="AM966" s="81"/>
      <c r="AN966" s="81"/>
      <c r="AO966" s="81"/>
      <c r="AP966" s="81"/>
      <c r="AQ966" s="81"/>
      <c r="AR966" s="81"/>
      <c r="AS966" s="81"/>
      <c r="AT966" s="81"/>
      <c r="AU966" s="81"/>
      <c r="AV966" s="81"/>
      <c r="AW966" s="81"/>
      <c r="AX966" s="81"/>
      <c r="AY966" s="81"/>
      <c r="AZ966" s="81"/>
      <c r="BA966" s="81"/>
      <c r="BB966" s="81"/>
      <c r="BC966" s="81"/>
      <c r="BD966" s="81"/>
      <c r="BE966" s="81"/>
      <c r="BF966" s="81"/>
      <c r="BG966" s="81"/>
      <c r="BH966" s="81"/>
      <c r="BI966" s="81"/>
      <c r="BJ966" s="81"/>
      <c r="BK966" s="81"/>
      <c r="BL966" s="81"/>
      <c r="BM966" s="81"/>
      <c r="BN966" s="81"/>
      <c r="BO966" s="81"/>
      <c r="BP966" s="81"/>
    </row>
    <row r="967" spans="1:68" ht="12.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c r="AC967" s="81"/>
      <c r="AD967" s="81"/>
      <c r="AE967" s="81"/>
      <c r="AF967" s="81"/>
      <c r="AG967" s="81"/>
      <c r="AH967" s="81"/>
      <c r="AI967" s="81"/>
      <c r="AJ967" s="81"/>
      <c r="AK967" s="81"/>
      <c r="AL967" s="81"/>
      <c r="AM967" s="81"/>
      <c r="AN967" s="81"/>
      <c r="AO967" s="81"/>
      <c r="AP967" s="81"/>
      <c r="AQ967" s="81"/>
      <c r="AR967" s="81"/>
      <c r="AS967" s="81"/>
      <c r="AT967" s="81"/>
      <c r="AU967" s="81"/>
      <c r="AV967" s="81"/>
      <c r="AW967" s="81"/>
      <c r="AX967" s="81"/>
      <c r="AY967" s="81"/>
      <c r="AZ967" s="81"/>
      <c r="BA967" s="81"/>
      <c r="BB967" s="81"/>
      <c r="BC967" s="81"/>
      <c r="BD967" s="81"/>
      <c r="BE967" s="81"/>
      <c r="BF967" s="81"/>
      <c r="BG967" s="81"/>
      <c r="BH967" s="81"/>
      <c r="BI967" s="81"/>
      <c r="BJ967" s="81"/>
      <c r="BK967" s="81"/>
      <c r="BL967" s="81"/>
      <c r="BM967" s="81"/>
      <c r="BN967" s="81"/>
      <c r="BO967" s="81"/>
      <c r="BP967" s="81"/>
    </row>
    <row r="968" spans="1:68" ht="12.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c r="AC968" s="81"/>
      <c r="AD968" s="81"/>
      <c r="AE968" s="81"/>
      <c r="AF968" s="81"/>
      <c r="AG968" s="81"/>
      <c r="AH968" s="81"/>
      <c r="AI968" s="81"/>
      <c r="AJ968" s="81"/>
      <c r="AK968" s="81"/>
      <c r="AL968" s="81"/>
      <c r="AM968" s="81"/>
      <c r="AN968" s="81"/>
      <c r="AO968" s="81"/>
      <c r="AP968" s="81"/>
      <c r="AQ968" s="81"/>
      <c r="AR968" s="81"/>
      <c r="AS968" s="81"/>
      <c r="AT968" s="81"/>
      <c r="AU968" s="81"/>
      <c r="AV968" s="81"/>
      <c r="AW968" s="81"/>
      <c r="AX968" s="81"/>
      <c r="AY968" s="81"/>
      <c r="AZ968" s="81"/>
      <c r="BA968" s="81"/>
      <c r="BB968" s="81"/>
      <c r="BC968" s="81"/>
      <c r="BD968" s="81"/>
      <c r="BE968" s="81"/>
      <c r="BF968" s="81"/>
      <c r="BG968" s="81"/>
      <c r="BH968" s="81"/>
      <c r="BI968" s="81"/>
      <c r="BJ968" s="81"/>
      <c r="BK968" s="81"/>
      <c r="BL968" s="81"/>
      <c r="BM968" s="81"/>
      <c r="BN968" s="81"/>
      <c r="BO968" s="81"/>
      <c r="BP968" s="81"/>
    </row>
    <row r="969" spans="1:68" ht="12.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c r="AC969" s="81"/>
      <c r="AD969" s="81"/>
      <c r="AE969" s="81"/>
      <c r="AF969" s="81"/>
      <c r="AG969" s="81"/>
      <c r="AH969" s="81"/>
      <c r="AI969" s="81"/>
      <c r="AJ969" s="81"/>
      <c r="AK969" s="81"/>
      <c r="AL969" s="81"/>
      <c r="AM969" s="81"/>
      <c r="AN969" s="81"/>
      <c r="AO969" s="81"/>
      <c r="AP969" s="81"/>
      <c r="AQ969" s="81"/>
      <c r="AR969" s="81"/>
      <c r="AS969" s="81"/>
      <c r="AT969" s="81"/>
      <c r="AU969" s="81"/>
      <c r="AV969" s="81"/>
      <c r="AW969" s="81"/>
      <c r="AX969" s="81"/>
      <c r="AY969" s="81"/>
      <c r="AZ969" s="81"/>
      <c r="BA969" s="81"/>
      <c r="BB969" s="81"/>
      <c r="BC969" s="81"/>
      <c r="BD969" s="81"/>
      <c r="BE969" s="81"/>
      <c r="BF969" s="81"/>
      <c r="BG969" s="81"/>
      <c r="BH969" s="81"/>
      <c r="BI969" s="81"/>
      <c r="BJ969" s="81"/>
      <c r="BK969" s="81"/>
      <c r="BL969" s="81"/>
      <c r="BM969" s="81"/>
      <c r="BN969" s="81"/>
      <c r="BO969" s="81"/>
      <c r="BP969" s="81"/>
    </row>
    <row r="970" spans="1:68" ht="12.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c r="BG970" s="81"/>
      <c r="BH970" s="81"/>
      <c r="BI970" s="81"/>
      <c r="BJ970" s="81"/>
      <c r="BK970" s="81"/>
      <c r="BL970" s="81"/>
      <c r="BM970" s="81"/>
      <c r="BN970" s="81"/>
      <c r="BO970" s="81"/>
      <c r="BP970" s="81"/>
    </row>
    <row r="971" spans="1:68" ht="12.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c r="AC971" s="81"/>
      <c r="AD971" s="81"/>
      <c r="AE971" s="81"/>
      <c r="AF971" s="81"/>
      <c r="AG971" s="81"/>
      <c r="AH971" s="81"/>
      <c r="AI971" s="81"/>
      <c r="AJ971" s="81"/>
      <c r="AK971" s="81"/>
      <c r="AL971" s="81"/>
      <c r="AM971" s="81"/>
      <c r="AN971" s="81"/>
      <c r="AO971" s="81"/>
      <c r="AP971" s="81"/>
      <c r="AQ971" s="81"/>
      <c r="AR971" s="81"/>
      <c r="AS971" s="81"/>
      <c r="AT971" s="81"/>
      <c r="AU971" s="81"/>
      <c r="AV971" s="81"/>
      <c r="AW971" s="81"/>
      <c r="AX971" s="81"/>
      <c r="AY971" s="81"/>
      <c r="AZ971" s="81"/>
      <c r="BA971" s="81"/>
      <c r="BB971" s="81"/>
      <c r="BC971" s="81"/>
      <c r="BD971" s="81"/>
      <c r="BE971" s="81"/>
      <c r="BF971" s="81"/>
      <c r="BG971" s="81"/>
      <c r="BH971" s="81"/>
      <c r="BI971" s="81"/>
      <c r="BJ971" s="81"/>
      <c r="BK971" s="81"/>
      <c r="BL971" s="81"/>
      <c r="BM971" s="81"/>
      <c r="BN971" s="81"/>
      <c r="BO971" s="81"/>
      <c r="BP971" s="81"/>
    </row>
    <row r="972" spans="1:68" ht="12.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c r="AC972" s="81"/>
      <c r="AD972" s="81"/>
      <c r="AE972" s="81"/>
      <c r="AF972" s="81"/>
      <c r="AG972" s="81"/>
      <c r="AH972" s="81"/>
      <c r="AI972" s="81"/>
      <c r="AJ972" s="81"/>
      <c r="AK972" s="81"/>
      <c r="AL972" s="81"/>
      <c r="AM972" s="81"/>
      <c r="AN972" s="81"/>
      <c r="AO972" s="81"/>
      <c r="AP972" s="81"/>
      <c r="AQ972" s="81"/>
      <c r="AR972" s="81"/>
      <c r="AS972" s="81"/>
      <c r="AT972" s="81"/>
      <c r="AU972" s="81"/>
      <c r="AV972" s="81"/>
      <c r="AW972" s="81"/>
      <c r="AX972" s="81"/>
      <c r="AY972" s="81"/>
      <c r="AZ972" s="81"/>
      <c r="BA972" s="81"/>
      <c r="BB972" s="81"/>
      <c r="BC972" s="81"/>
      <c r="BD972" s="81"/>
      <c r="BE972" s="81"/>
      <c r="BF972" s="81"/>
      <c r="BG972" s="81"/>
      <c r="BH972" s="81"/>
      <c r="BI972" s="81"/>
      <c r="BJ972" s="81"/>
      <c r="BK972" s="81"/>
      <c r="BL972" s="81"/>
      <c r="BM972" s="81"/>
      <c r="BN972" s="81"/>
      <c r="BO972" s="81"/>
      <c r="BP972" s="81"/>
    </row>
    <row r="973" spans="1:68" ht="12.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c r="AC973" s="81"/>
      <c r="AD973" s="81"/>
      <c r="AE973" s="81"/>
      <c r="AF973" s="81"/>
      <c r="AG973" s="81"/>
      <c r="AH973" s="81"/>
      <c r="AI973" s="81"/>
      <c r="AJ973" s="81"/>
      <c r="AK973" s="81"/>
      <c r="AL973" s="81"/>
      <c r="AM973" s="81"/>
      <c r="AN973" s="81"/>
      <c r="AO973" s="81"/>
      <c r="AP973" s="81"/>
      <c r="AQ973" s="81"/>
      <c r="AR973" s="81"/>
      <c r="AS973" s="81"/>
      <c r="AT973" s="81"/>
      <c r="AU973" s="81"/>
      <c r="AV973" s="81"/>
      <c r="AW973" s="81"/>
      <c r="AX973" s="81"/>
      <c r="AY973" s="81"/>
      <c r="AZ973" s="81"/>
      <c r="BA973" s="81"/>
      <c r="BB973" s="81"/>
      <c r="BC973" s="81"/>
      <c r="BD973" s="81"/>
      <c r="BE973" s="81"/>
      <c r="BF973" s="81"/>
      <c r="BG973" s="81"/>
      <c r="BH973" s="81"/>
      <c r="BI973" s="81"/>
      <c r="BJ973" s="81"/>
      <c r="BK973" s="81"/>
      <c r="BL973" s="81"/>
      <c r="BM973" s="81"/>
      <c r="BN973" s="81"/>
      <c r="BO973" s="81"/>
      <c r="BP973" s="81"/>
    </row>
    <row r="974" spans="1:68" ht="12.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1"/>
      <c r="AR974" s="81"/>
      <c r="AS974" s="81"/>
      <c r="AT974" s="81"/>
      <c r="AU974" s="81"/>
      <c r="AV974" s="81"/>
      <c r="AW974" s="81"/>
      <c r="AX974" s="81"/>
      <c r="AY974" s="81"/>
      <c r="AZ974" s="81"/>
      <c r="BA974" s="81"/>
      <c r="BB974" s="81"/>
      <c r="BC974" s="81"/>
      <c r="BD974" s="81"/>
      <c r="BE974" s="81"/>
      <c r="BF974" s="81"/>
      <c r="BG974" s="81"/>
      <c r="BH974" s="81"/>
      <c r="BI974" s="81"/>
      <c r="BJ974" s="81"/>
      <c r="BK974" s="81"/>
      <c r="BL974" s="81"/>
      <c r="BM974" s="81"/>
      <c r="BN974" s="81"/>
      <c r="BO974" s="81"/>
      <c r="BP974" s="81"/>
    </row>
    <row r="975" spans="1:68" ht="12.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c r="AC975" s="81"/>
      <c r="AD975" s="81"/>
      <c r="AE975" s="81"/>
      <c r="AF975" s="81"/>
      <c r="AG975" s="81"/>
      <c r="AH975" s="81"/>
      <c r="AI975" s="81"/>
      <c r="AJ975" s="81"/>
      <c r="AK975" s="81"/>
      <c r="AL975" s="81"/>
      <c r="AM975" s="81"/>
      <c r="AN975" s="81"/>
      <c r="AO975" s="81"/>
      <c r="AP975" s="81"/>
      <c r="AQ975" s="81"/>
      <c r="AR975" s="81"/>
      <c r="AS975" s="81"/>
      <c r="AT975" s="81"/>
      <c r="AU975" s="81"/>
      <c r="AV975" s="81"/>
      <c r="AW975" s="81"/>
      <c r="AX975" s="81"/>
      <c r="AY975" s="81"/>
      <c r="AZ975" s="81"/>
      <c r="BA975" s="81"/>
      <c r="BB975" s="81"/>
      <c r="BC975" s="81"/>
      <c r="BD975" s="81"/>
      <c r="BE975" s="81"/>
      <c r="BF975" s="81"/>
      <c r="BG975" s="81"/>
      <c r="BH975" s="81"/>
      <c r="BI975" s="81"/>
      <c r="BJ975" s="81"/>
      <c r="BK975" s="81"/>
      <c r="BL975" s="81"/>
      <c r="BM975" s="81"/>
      <c r="BN975" s="81"/>
      <c r="BO975" s="81"/>
      <c r="BP975" s="81"/>
    </row>
    <row r="976" spans="1:68" ht="12.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1"/>
      <c r="AR976" s="81"/>
      <c r="AS976" s="81"/>
      <c r="AT976" s="81"/>
      <c r="AU976" s="81"/>
      <c r="AV976" s="81"/>
      <c r="AW976" s="81"/>
      <c r="AX976" s="81"/>
      <c r="AY976" s="81"/>
      <c r="AZ976" s="81"/>
      <c r="BA976" s="81"/>
      <c r="BB976" s="81"/>
      <c r="BC976" s="81"/>
      <c r="BD976" s="81"/>
      <c r="BE976" s="81"/>
      <c r="BF976" s="81"/>
      <c r="BG976" s="81"/>
      <c r="BH976" s="81"/>
      <c r="BI976" s="81"/>
      <c r="BJ976" s="81"/>
      <c r="BK976" s="81"/>
      <c r="BL976" s="81"/>
      <c r="BM976" s="81"/>
      <c r="BN976" s="81"/>
      <c r="BO976" s="81"/>
      <c r="BP976" s="81"/>
    </row>
    <row r="977" spans="1:68" ht="12.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c r="AC977" s="81"/>
      <c r="AD977" s="81"/>
      <c r="AE977" s="81"/>
      <c r="AF977" s="81"/>
      <c r="AG977" s="81"/>
      <c r="AH977" s="81"/>
      <c r="AI977" s="81"/>
      <c r="AJ977" s="81"/>
      <c r="AK977" s="81"/>
      <c r="AL977" s="81"/>
      <c r="AM977" s="81"/>
      <c r="AN977" s="81"/>
      <c r="AO977" s="81"/>
      <c r="AP977" s="81"/>
      <c r="AQ977" s="81"/>
      <c r="AR977" s="81"/>
      <c r="AS977" s="81"/>
      <c r="AT977" s="81"/>
      <c r="AU977" s="81"/>
      <c r="AV977" s="81"/>
      <c r="AW977" s="81"/>
      <c r="AX977" s="81"/>
      <c r="AY977" s="81"/>
      <c r="AZ977" s="81"/>
      <c r="BA977" s="81"/>
      <c r="BB977" s="81"/>
      <c r="BC977" s="81"/>
      <c r="BD977" s="81"/>
      <c r="BE977" s="81"/>
      <c r="BF977" s="81"/>
      <c r="BG977" s="81"/>
      <c r="BH977" s="81"/>
      <c r="BI977" s="81"/>
      <c r="BJ977" s="81"/>
      <c r="BK977" s="81"/>
      <c r="BL977" s="81"/>
      <c r="BM977" s="81"/>
      <c r="BN977" s="81"/>
      <c r="BO977" s="81"/>
      <c r="BP977" s="81"/>
    </row>
    <row r="978" spans="1:68" ht="12.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c r="BG978" s="81"/>
      <c r="BH978" s="81"/>
      <c r="BI978" s="81"/>
      <c r="BJ978" s="81"/>
      <c r="BK978" s="81"/>
      <c r="BL978" s="81"/>
      <c r="BM978" s="81"/>
      <c r="BN978" s="81"/>
      <c r="BO978" s="81"/>
      <c r="BP978" s="81"/>
    </row>
    <row r="979" spans="1:68" ht="12.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c r="AC979" s="81"/>
      <c r="AD979" s="81"/>
      <c r="AE979" s="81"/>
      <c r="AF979" s="81"/>
      <c r="AG979" s="81"/>
      <c r="AH979" s="81"/>
      <c r="AI979" s="81"/>
      <c r="AJ979" s="81"/>
      <c r="AK979" s="81"/>
      <c r="AL979" s="81"/>
      <c r="AM979" s="81"/>
      <c r="AN979" s="81"/>
      <c r="AO979" s="81"/>
      <c r="AP979" s="81"/>
      <c r="AQ979" s="81"/>
      <c r="AR979" s="81"/>
      <c r="AS979" s="81"/>
      <c r="AT979" s="81"/>
      <c r="AU979" s="81"/>
      <c r="AV979" s="81"/>
      <c r="AW979" s="81"/>
      <c r="AX979" s="81"/>
      <c r="AY979" s="81"/>
      <c r="AZ979" s="81"/>
      <c r="BA979" s="81"/>
      <c r="BB979" s="81"/>
      <c r="BC979" s="81"/>
      <c r="BD979" s="81"/>
      <c r="BE979" s="81"/>
      <c r="BF979" s="81"/>
      <c r="BG979" s="81"/>
      <c r="BH979" s="81"/>
      <c r="BI979" s="81"/>
      <c r="BJ979" s="81"/>
      <c r="BK979" s="81"/>
      <c r="BL979" s="81"/>
      <c r="BM979" s="81"/>
      <c r="BN979" s="81"/>
      <c r="BO979" s="81"/>
      <c r="BP979" s="81"/>
    </row>
    <row r="980" spans="1:68" ht="12.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c r="AC980" s="81"/>
      <c r="AD980" s="81"/>
      <c r="AE980" s="81"/>
      <c r="AF980" s="81"/>
      <c r="AG980" s="81"/>
      <c r="AH980" s="81"/>
      <c r="AI980" s="81"/>
      <c r="AJ980" s="81"/>
      <c r="AK980" s="81"/>
      <c r="AL980" s="81"/>
      <c r="AM980" s="81"/>
      <c r="AN980" s="81"/>
      <c r="AO980" s="81"/>
      <c r="AP980" s="81"/>
      <c r="AQ980" s="81"/>
      <c r="AR980" s="81"/>
      <c r="AS980" s="81"/>
      <c r="AT980" s="81"/>
      <c r="AU980" s="81"/>
      <c r="AV980" s="81"/>
      <c r="AW980" s="81"/>
      <c r="AX980" s="81"/>
      <c r="AY980" s="81"/>
      <c r="AZ980" s="81"/>
      <c r="BA980" s="81"/>
      <c r="BB980" s="81"/>
      <c r="BC980" s="81"/>
      <c r="BD980" s="81"/>
      <c r="BE980" s="81"/>
      <c r="BF980" s="81"/>
      <c r="BG980" s="81"/>
      <c r="BH980" s="81"/>
      <c r="BI980" s="81"/>
      <c r="BJ980" s="81"/>
      <c r="BK980" s="81"/>
      <c r="BL980" s="81"/>
      <c r="BM980" s="81"/>
      <c r="BN980" s="81"/>
      <c r="BO980" s="81"/>
      <c r="BP980" s="81"/>
    </row>
    <row r="981" spans="1:68" ht="12.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1"/>
      <c r="AI981" s="81"/>
      <c r="AJ981" s="81"/>
      <c r="AK981" s="81"/>
      <c r="AL981" s="81"/>
      <c r="AM981" s="81"/>
      <c r="AN981" s="81"/>
      <c r="AO981" s="81"/>
      <c r="AP981" s="81"/>
      <c r="AQ981" s="81"/>
      <c r="AR981" s="81"/>
      <c r="AS981" s="81"/>
      <c r="AT981" s="81"/>
      <c r="AU981" s="81"/>
      <c r="AV981" s="81"/>
      <c r="AW981" s="81"/>
      <c r="AX981" s="81"/>
      <c r="AY981" s="81"/>
      <c r="AZ981" s="81"/>
      <c r="BA981" s="81"/>
      <c r="BB981" s="81"/>
      <c r="BC981" s="81"/>
      <c r="BD981" s="81"/>
      <c r="BE981" s="81"/>
      <c r="BF981" s="81"/>
      <c r="BG981" s="81"/>
      <c r="BH981" s="81"/>
      <c r="BI981" s="81"/>
      <c r="BJ981" s="81"/>
      <c r="BK981" s="81"/>
      <c r="BL981" s="81"/>
      <c r="BM981" s="81"/>
      <c r="BN981" s="81"/>
      <c r="BO981" s="81"/>
      <c r="BP981" s="81"/>
    </row>
    <row r="982" spans="1:68" ht="12.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c r="BG982" s="81"/>
      <c r="BH982" s="81"/>
      <c r="BI982" s="81"/>
      <c r="BJ982" s="81"/>
      <c r="BK982" s="81"/>
      <c r="BL982" s="81"/>
      <c r="BM982" s="81"/>
      <c r="BN982" s="81"/>
      <c r="BO982" s="81"/>
      <c r="BP982" s="81"/>
    </row>
    <row r="983" spans="1:68" ht="12.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c r="AB983" s="81"/>
      <c r="AC983" s="81"/>
      <c r="AD983" s="81"/>
      <c r="AE983" s="81"/>
      <c r="AF983" s="81"/>
      <c r="AG983" s="81"/>
      <c r="AH983" s="81"/>
      <c r="AI983" s="81"/>
      <c r="AJ983" s="81"/>
      <c r="AK983" s="81"/>
      <c r="AL983" s="81"/>
      <c r="AM983" s="81"/>
      <c r="AN983" s="81"/>
      <c r="AO983" s="81"/>
      <c r="AP983" s="81"/>
      <c r="AQ983" s="81"/>
      <c r="AR983" s="81"/>
      <c r="AS983" s="81"/>
      <c r="AT983" s="81"/>
      <c r="AU983" s="81"/>
      <c r="AV983" s="81"/>
      <c r="AW983" s="81"/>
      <c r="AX983" s="81"/>
      <c r="AY983" s="81"/>
      <c r="AZ983" s="81"/>
      <c r="BA983" s="81"/>
      <c r="BB983" s="81"/>
      <c r="BC983" s="81"/>
      <c r="BD983" s="81"/>
      <c r="BE983" s="81"/>
      <c r="BF983" s="81"/>
      <c r="BG983" s="81"/>
      <c r="BH983" s="81"/>
      <c r="BI983" s="81"/>
      <c r="BJ983" s="81"/>
      <c r="BK983" s="81"/>
      <c r="BL983" s="81"/>
      <c r="BM983" s="81"/>
      <c r="BN983" s="81"/>
      <c r="BO983" s="81"/>
      <c r="BP983" s="81"/>
    </row>
    <row r="984" spans="1:68" ht="12.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c r="AC984" s="81"/>
      <c r="AD984" s="81"/>
      <c r="AE984" s="81"/>
      <c r="AF984" s="81"/>
      <c r="AG984" s="81"/>
      <c r="AH984" s="81"/>
      <c r="AI984" s="81"/>
      <c r="AJ984" s="81"/>
      <c r="AK984" s="81"/>
      <c r="AL984" s="81"/>
      <c r="AM984" s="81"/>
      <c r="AN984" s="81"/>
      <c r="AO984" s="81"/>
      <c r="AP984" s="81"/>
      <c r="AQ984" s="81"/>
      <c r="AR984" s="81"/>
      <c r="AS984" s="81"/>
      <c r="AT984" s="81"/>
      <c r="AU984" s="81"/>
      <c r="AV984" s="81"/>
      <c r="AW984" s="81"/>
      <c r="AX984" s="81"/>
      <c r="AY984" s="81"/>
      <c r="AZ984" s="81"/>
      <c r="BA984" s="81"/>
      <c r="BB984" s="81"/>
      <c r="BC984" s="81"/>
      <c r="BD984" s="81"/>
      <c r="BE984" s="81"/>
      <c r="BF984" s="81"/>
      <c r="BG984" s="81"/>
      <c r="BH984" s="81"/>
      <c r="BI984" s="81"/>
      <c r="BJ984" s="81"/>
      <c r="BK984" s="81"/>
      <c r="BL984" s="81"/>
      <c r="BM984" s="81"/>
      <c r="BN984" s="81"/>
      <c r="BO984" s="81"/>
      <c r="BP984" s="81"/>
    </row>
    <row r="985" spans="1:68" ht="12.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c r="BG985" s="81"/>
      <c r="BH985" s="81"/>
      <c r="BI985" s="81"/>
      <c r="BJ985" s="81"/>
      <c r="BK985" s="81"/>
      <c r="BL985" s="81"/>
      <c r="BM985" s="81"/>
      <c r="BN985" s="81"/>
      <c r="BO985" s="81"/>
      <c r="BP985" s="81"/>
    </row>
    <row r="986" spans="1:68" ht="12.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c r="AC986" s="81"/>
      <c r="AD986" s="81"/>
      <c r="AE986" s="81"/>
      <c r="AF986" s="81"/>
      <c r="AG986" s="81"/>
      <c r="AH986" s="81"/>
      <c r="AI986" s="81"/>
      <c r="AJ986" s="81"/>
      <c r="AK986" s="81"/>
      <c r="AL986" s="81"/>
      <c r="AM986" s="81"/>
      <c r="AN986" s="81"/>
      <c r="AO986" s="81"/>
      <c r="AP986" s="81"/>
      <c r="AQ986" s="81"/>
      <c r="AR986" s="81"/>
      <c r="AS986" s="81"/>
      <c r="AT986" s="81"/>
      <c r="AU986" s="81"/>
      <c r="AV986" s="81"/>
      <c r="AW986" s="81"/>
      <c r="AX986" s="81"/>
      <c r="AY986" s="81"/>
      <c r="AZ986" s="81"/>
      <c r="BA986" s="81"/>
      <c r="BB986" s="81"/>
      <c r="BC986" s="81"/>
      <c r="BD986" s="81"/>
      <c r="BE986" s="81"/>
      <c r="BF986" s="81"/>
      <c r="BG986" s="81"/>
      <c r="BH986" s="81"/>
      <c r="BI986" s="81"/>
      <c r="BJ986" s="81"/>
      <c r="BK986" s="81"/>
      <c r="BL986" s="81"/>
      <c r="BM986" s="81"/>
      <c r="BN986" s="81"/>
      <c r="BO986" s="81"/>
      <c r="BP986" s="81"/>
    </row>
    <row r="987" spans="1:68" ht="12.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c r="AB987" s="81"/>
      <c r="AC987" s="81"/>
      <c r="AD987" s="81"/>
      <c r="AE987" s="81"/>
      <c r="AF987" s="81"/>
      <c r="AG987" s="81"/>
      <c r="AH987" s="81"/>
      <c r="AI987" s="81"/>
      <c r="AJ987" s="81"/>
      <c r="AK987" s="81"/>
      <c r="AL987" s="81"/>
      <c r="AM987" s="81"/>
      <c r="AN987" s="81"/>
      <c r="AO987" s="81"/>
      <c r="AP987" s="81"/>
      <c r="AQ987" s="81"/>
      <c r="AR987" s="81"/>
      <c r="AS987" s="81"/>
      <c r="AT987" s="81"/>
      <c r="AU987" s="81"/>
      <c r="AV987" s="81"/>
      <c r="AW987" s="81"/>
      <c r="AX987" s="81"/>
      <c r="AY987" s="81"/>
      <c r="AZ987" s="81"/>
      <c r="BA987" s="81"/>
      <c r="BB987" s="81"/>
      <c r="BC987" s="81"/>
      <c r="BD987" s="81"/>
      <c r="BE987" s="81"/>
      <c r="BF987" s="81"/>
      <c r="BG987" s="81"/>
      <c r="BH987" s="81"/>
      <c r="BI987" s="81"/>
      <c r="BJ987" s="81"/>
      <c r="BK987" s="81"/>
      <c r="BL987" s="81"/>
      <c r="BM987" s="81"/>
      <c r="BN987" s="81"/>
      <c r="BO987" s="81"/>
      <c r="BP987" s="81"/>
    </row>
    <row r="988" spans="1:68" ht="12.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c r="AC988" s="81"/>
      <c r="AD988" s="81"/>
      <c r="AE988" s="81"/>
      <c r="AF988" s="81"/>
      <c r="AG988" s="81"/>
      <c r="AH988" s="81"/>
      <c r="AI988" s="81"/>
      <c r="AJ988" s="81"/>
      <c r="AK988" s="81"/>
      <c r="AL988" s="81"/>
      <c r="AM988" s="81"/>
      <c r="AN988" s="81"/>
      <c r="AO988" s="81"/>
      <c r="AP988" s="81"/>
      <c r="AQ988" s="81"/>
      <c r="AR988" s="81"/>
      <c r="AS988" s="81"/>
      <c r="AT988" s="81"/>
      <c r="AU988" s="81"/>
      <c r="AV988" s="81"/>
      <c r="AW988" s="81"/>
      <c r="AX988" s="81"/>
      <c r="AY988" s="81"/>
      <c r="AZ988" s="81"/>
      <c r="BA988" s="81"/>
      <c r="BB988" s="81"/>
      <c r="BC988" s="81"/>
      <c r="BD988" s="81"/>
      <c r="BE988" s="81"/>
      <c r="BF988" s="81"/>
      <c r="BG988" s="81"/>
      <c r="BH988" s="81"/>
      <c r="BI988" s="81"/>
      <c r="BJ988" s="81"/>
      <c r="BK988" s="81"/>
      <c r="BL988" s="81"/>
      <c r="BM988" s="81"/>
      <c r="BN988" s="81"/>
      <c r="BO988" s="81"/>
      <c r="BP988" s="81"/>
    </row>
    <row r="989" spans="1:68" ht="12.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c r="AB989" s="81"/>
      <c r="AC989" s="81"/>
      <c r="AD989" s="81"/>
      <c r="AE989" s="81"/>
      <c r="AF989" s="81"/>
      <c r="AG989" s="81"/>
      <c r="AH989" s="81"/>
      <c r="AI989" s="81"/>
      <c r="AJ989" s="81"/>
      <c r="AK989" s="81"/>
      <c r="AL989" s="81"/>
      <c r="AM989" s="81"/>
      <c r="AN989" s="81"/>
      <c r="AO989" s="81"/>
      <c r="AP989" s="81"/>
      <c r="AQ989" s="81"/>
      <c r="AR989" s="81"/>
      <c r="AS989" s="81"/>
      <c r="AT989" s="81"/>
      <c r="AU989" s="81"/>
      <c r="AV989" s="81"/>
      <c r="AW989" s="81"/>
      <c r="AX989" s="81"/>
      <c r="AY989" s="81"/>
      <c r="AZ989" s="81"/>
      <c r="BA989" s="81"/>
      <c r="BB989" s="81"/>
      <c r="BC989" s="81"/>
      <c r="BD989" s="81"/>
      <c r="BE989" s="81"/>
      <c r="BF989" s="81"/>
      <c r="BG989" s="81"/>
      <c r="BH989" s="81"/>
      <c r="BI989" s="81"/>
      <c r="BJ989" s="81"/>
      <c r="BK989" s="81"/>
      <c r="BL989" s="81"/>
      <c r="BM989" s="81"/>
      <c r="BN989" s="81"/>
      <c r="BO989" s="81"/>
      <c r="BP989" s="81"/>
    </row>
    <row r="990" spans="1:68" ht="12.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c r="AC990" s="81"/>
      <c r="AD990" s="81"/>
      <c r="AE990" s="81"/>
      <c r="AF990" s="81"/>
      <c r="AG990" s="81"/>
      <c r="AH990" s="81"/>
      <c r="AI990" s="81"/>
      <c r="AJ990" s="81"/>
      <c r="AK990" s="81"/>
      <c r="AL990" s="81"/>
      <c r="AM990" s="81"/>
      <c r="AN990" s="81"/>
      <c r="AO990" s="81"/>
      <c r="AP990" s="81"/>
      <c r="AQ990" s="81"/>
      <c r="AR990" s="81"/>
      <c r="AS990" s="81"/>
      <c r="AT990" s="81"/>
      <c r="AU990" s="81"/>
      <c r="AV990" s="81"/>
      <c r="AW990" s="81"/>
      <c r="AX990" s="81"/>
      <c r="AY990" s="81"/>
      <c r="AZ990" s="81"/>
      <c r="BA990" s="81"/>
      <c r="BB990" s="81"/>
      <c r="BC990" s="81"/>
      <c r="BD990" s="81"/>
      <c r="BE990" s="81"/>
      <c r="BF990" s="81"/>
      <c r="BG990" s="81"/>
      <c r="BH990" s="81"/>
      <c r="BI990" s="81"/>
      <c r="BJ990" s="81"/>
      <c r="BK990" s="81"/>
      <c r="BL990" s="81"/>
      <c r="BM990" s="81"/>
      <c r="BN990" s="81"/>
      <c r="BO990" s="81"/>
      <c r="BP990" s="81"/>
    </row>
    <row r="991" spans="1:68" ht="12.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c r="AB991" s="81"/>
      <c r="AC991" s="81"/>
      <c r="AD991" s="81"/>
      <c r="AE991" s="81"/>
      <c r="AF991" s="81"/>
      <c r="AG991" s="81"/>
      <c r="AH991" s="81"/>
      <c r="AI991" s="81"/>
      <c r="AJ991" s="81"/>
      <c r="AK991" s="81"/>
      <c r="AL991" s="81"/>
      <c r="AM991" s="81"/>
      <c r="AN991" s="81"/>
      <c r="AO991" s="81"/>
      <c r="AP991" s="81"/>
      <c r="AQ991" s="81"/>
      <c r="AR991" s="81"/>
      <c r="AS991" s="81"/>
      <c r="AT991" s="81"/>
      <c r="AU991" s="81"/>
      <c r="AV991" s="81"/>
      <c r="AW991" s="81"/>
      <c r="AX991" s="81"/>
      <c r="AY991" s="81"/>
      <c r="AZ991" s="81"/>
      <c r="BA991" s="81"/>
      <c r="BB991" s="81"/>
      <c r="BC991" s="81"/>
      <c r="BD991" s="81"/>
      <c r="BE991" s="81"/>
      <c r="BF991" s="81"/>
      <c r="BG991" s="81"/>
      <c r="BH991" s="81"/>
      <c r="BI991" s="81"/>
      <c r="BJ991" s="81"/>
      <c r="BK991" s="81"/>
      <c r="BL991" s="81"/>
      <c r="BM991" s="81"/>
      <c r="BN991" s="81"/>
      <c r="BO991" s="81"/>
      <c r="BP991" s="81"/>
    </row>
    <row r="992" spans="1:68" ht="12.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c r="AC992" s="81"/>
      <c r="AD992" s="81"/>
      <c r="AE992" s="81"/>
      <c r="AF992" s="81"/>
      <c r="AG992" s="81"/>
      <c r="AH992" s="81"/>
      <c r="AI992" s="81"/>
      <c r="AJ992" s="81"/>
      <c r="AK992" s="81"/>
      <c r="AL992" s="81"/>
      <c r="AM992" s="81"/>
      <c r="AN992" s="81"/>
      <c r="AO992" s="81"/>
      <c r="AP992" s="81"/>
      <c r="AQ992" s="81"/>
      <c r="AR992" s="81"/>
      <c r="AS992" s="81"/>
      <c r="AT992" s="81"/>
      <c r="AU992" s="81"/>
      <c r="AV992" s="81"/>
      <c r="AW992" s="81"/>
      <c r="AX992" s="81"/>
      <c r="AY992" s="81"/>
      <c r="AZ992" s="81"/>
      <c r="BA992" s="81"/>
      <c r="BB992" s="81"/>
      <c r="BC992" s="81"/>
      <c r="BD992" s="81"/>
      <c r="BE992" s="81"/>
      <c r="BF992" s="81"/>
      <c r="BG992" s="81"/>
      <c r="BH992" s="81"/>
      <c r="BI992" s="81"/>
      <c r="BJ992" s="81"/>
      <c r="BK992" s="81"/>
      <c r="BL992" s="81"/>
      <c r="BM992" s="81"/>
      <c r="BN992" s="81"/>
      <c r="BO992" s="81"/>
      <c r="BP992" s="81"/>
    </row>
    <row r="993" spans="1:68" ht="12.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c r="AB993" s="81"/>
      <c r="AC993" s="81"/>
      <c r="AD993" s="81"/>
      <c r="AE993" s="81"/>
      <c r="AF993" s="81"/>
      <c r="AG993" s="81"/>
      <c r="AH993" s="81"/>
      <c r="AI993" s="81"/>
      <c r="AJ993" s="81"/>
      <c r="AK993" s="81"/>
      <c r="AL993" s="81"/>
      <c r="AM993" s="81"/>
      <c r="AN993" s="81"/>
      <c r="AO993" s="81"/>
      <c r="AP993" s="81"/>
      <c r="AQ993" s="81"/>
      <c r="AR993" s="81"/>
      <c r="AS993" s="81"/>
      <c r="AT993" s="81"/>
      <c r="AU993" s="81"/>
      <c r="AV993" s="81"/>
      <c r="AW993" s="81"/>
      <c r="AX993" s="81"/>
      <c r="AY993" s="81"/>
      <c r="AZ993" s="81"/>
      <c r="BA993" s="81"/>
      <c r="BB993" s="81"/>
      <c r="BC993" s="81"/>
      <c r="BD993" s="81"/>
      <c r="BE993" s="81"/>
      <c r="BF993" s="81"/>
      <c r="BG993" s="81"/>
      <c r="BH993" s="81"/>
      <c r="BI993" s="81"/>
      <c r="BJ993" s="81"/>
      <c r="BK993" s="81"/>
      <c r="BL993" s="81"/>
      <c r="BM993" s="81"/>
      <c r="BN993" s="81"/>
      <c r="BO993" s="81"/>
      <c r="BP993" s="81"/>
    </row>
    <row r="994" spans="1:68" ht="12.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c r="AC994" s="81"/>
      <c r="AD994" s="81"/>
      <c r="AE994" s="81"/>
      <c r="AF994" s="81"/>
      <c r="AG994" s="81"/>
      <c r="AH994" s="81"/>
      <c r="AI994" s="81"/>
      <c r="AJ994" s="81"/>
      <c r="AK994" s="81"/>
      <c r="AL994" s="81"/>
      <c r="AM994" s="81"/>
      <c r="AN994" s="81"/>
      <c r="AO994" s="81"/>
      <c r="AP994" s="81"/>
      <c r="AQ994" s="81"/>
      <c r="AR994" s="81"/>
      <c r="AS994" s="81"/>
      <c r="AT994" s="81"/>
      <c r="AU994" s="81"/>
      <c r="AV994" s="81"/>
      <c r="AW994" s="81"/>
      <c r="AX994" s="81"/>
      <c r="AY994" s="81"/>
      <c r="AZ994" s="81"/>
      <c r="BA994" s="81"/>
      <c r="BB994" s="81"/>
      <c r="BC994" s="81"/>
      <c r="BD994" s="81"/>
      <c r="BE994" s="81"/>
      <c r="BF994" s="81"/>
      <c r="BG994" s="81"/>
      <c r="BH994" s="81"/>
      <c r="BI994" s="81"/>
      <c r="BJ994" s="81"/>
      <c r="BK994" s="81"/>
      <c r="BL994" s="81"/>
      <c r="BM994" s="81"/>
      <c r="BN994" s="81"/>
      <c r="BO994" s="81"/>
      <c r="BP994" s="81"/>
    </row>
    <row r="995" spans="1:68" ht="12.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c r="AC995" s="81"/>
      <c r="AD995" s="81"/>
      <c r="AE995" s="81"/>
      <c r="AF995" s="81"/>
      <c r="AG995" s="81"/>
      <c r="AH995" s="81"/>
      <c r="AI995" s="81"/>
      <c r="AJ995" s="81"/>
      <c r="AK995" s="81"/>
      <c r="AL995" s="81"/>
      <c r="AM995" s="81"/>
      <c r="AN995" s="81"/>
      <c r="AO995" s="81"/>
      <c r="AP995" s="81"/>
      <c r="AQ995" s="81"/>
      <c r="AR995" s="81"/>
      <c r="AS995" s="81"/>
      <c r="AT995" s="81"/>
      <c r="AU995" s="81"/>
      <c r="AV995" s="81"/>
      <c r="AW995" s="81"/>
      <c r="AX995" s="81"/>
      <c r="AY995" s="81"/>
      <c r="AZ995" s="81"/>
      <c r="BA995" s="81"/>
      <c r="BB995" s="81"/>
      <c r="BC995" s="81"/>
      <c r="BD995" s="81"/>
      <c r="BE995" s="81"/>
      <c r="BF995" s="81"/>
      <c r="BG995" s="81"/>
      <c r="BH995" s="81"/>
      <c r="BI995" s="81"/>
      <c r="BJ995" s="81"/>
      <c r="BK995" s="81"/>
      <c r="BL995" s="81"/>
      <c r="BM995" s="81"/>
      <c r="BN995" s="81"/>
      <c r="BO995" s="81"/>
      <c r="BP995" s="81"/>
    </row>
    <row r="996" spans="1:68" ht="12.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c r="AC996" s="81"/>
      <c r="AD996" s="81"/>
      <c r="AE996" s="81"/>
      <c r="AF996" s="81"/>
      <c r="AG996" s="81"/>
      <c r="AH996" s="81"/>
      <c r="AI996" s="81"/>
      <c r="AJ996" s="81"/>
      <c r="AK996" s="81"/>
      <c r="AL996" s="81"/>
      <c r="AM996" s="81"/>
      <c r="AN996" s="81"/>
      <c r="AO996" s="81"/>
      <c r="AP996" s="81"/>
      <c r="AQ996" s="81"/>
      <c r="AR996" s="81"/>
      <c r="AS996" s="81"/>
      <c r="AT996" s="81"/>
      <c r="AU996" s="81"/>
      <c r="AV996" s="81"/>
      <c r="AW996" s="81"/>
      <c r="AX996" s="81"/>
      <c r="AY996" s="81"/>
      <c r="AZ996" s="81"/>
      <c r="BA996" s="81"/>
      <c r="BB996" s="81"/>
      <c r="BC996" s="81"/>
      <c r="BD996" s="81"/>
      <c r="BE996" s="81"/>
      <c r="BF996" s="81"/>
      <c r="BG996" s="81"/>
      <c r="BH996" s="81"/>
      <c r="BI996" s="81"/>
      <c r="BJ996" s="81"/>
      <c r="BK996" s="81"/>
      <c r="BL996" s="81"/>
      <c r="BM996" s="81"/>
      <c r="BN996" s="81"/>
      <c r="BO996" s="81"/>
      <c r="BP996" s="81"/>
    </row>
    <row r="997" spans="1:68" ht="12.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c r="AB997" s="81"/>
      <c r="AC997" s="81"/>
      <c r="AD997" s="81"/>
      <c r="AE997" s="81"/>
      <c r="AF997" s="81"/>
      <c r="AG997" s="81"/>
      <c r="AH997" s="81"/>
      <c r="AI997" s="81"/>
      <c r="AJ997" s="81"/>
      <c r="AK997" s="81"/>
      <c r="AL997" s="81"/>
      <c r="AM997" s="81"/>
      <c r="AN997" s="81"/>
      <c r="AO997" s="81"/>
      <c r="AP997" s="81"/>
      <c r="AQ997" s="81"/>
      <c r="AR997" s="81"/>
      <c r="AS997" s="81"/>
      <c r="AT997" s="81"/>
      <c r="AU997" s="81"/>
      <c r="AV997" s="81"/>
      <c r="AW997" s="81"/>
      <c r="AX997" s="81"/>
      <c r="AY997" s="81"/>
      <c r="AZ997" s="81"/>
      <c r="BA997" s="81"/>
      <c r="BB997" s="81"/>
      <c r="BC997" s="81"/>
      <c r="BD997" s="81"/>
      <c r="BE997" s="81"/>
      <c r="BF997" s="81"/>
      <c r="BG997" s="81"/>
      <c r="BH997" s="81"/>
      <c r="BI997" s="81"/>
      <c r="BJ997" s="81"/>
      <c r="BK997" s="81"/>
      <c r="BL997" s="81"/>
      <c r="BM997" s="81"/>
      <c r="BN997" s="81"/>
      <c r="BO997" s="81"/>
      <c r="BP997" s="81"/>
    </row>
    <row r="998" spans="1:68" ht="12.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c r="AB998" s="81"/>
      <c r="AC998" s="81"/>
      <c r="AD998" s="81"/>
      <c r="AE998" s="81"/>
      <c r="AF998" s="81"/>
      <c r="AG998" s="81"/>
      <c r="AH998" s="81"/>
      <c r="AI998" s="81"/>
      <c r="AJ998" s="81"/>
      <c r="AK998" s="81"/>
      <c r="AL998" s="81"/>
      <c r="AM998" s="81"/>
      <c r="AN998" s="81"/>
      <c r="AO998" s="81"/>
      <c r="AP998" s="81"/>
      <c r="AQ998" s="81"/>
      <c r="AR998" s="81"/>
      <c r="AS998" s="81"/>
      <c r="AT998" s="81"/>
      <c r="AU998" s="81"/>
      <c r="AV998" s="81"/>
      <c r="AW998" s="81"/>
      <c r="AX998" s="81"/>
      <c r="AY998" s="81"/>
      <c r="AZ998" s="81"/>
      <c r="BA998" s="81"/>
      <c r="BB998" s="81"/>
      <c r="BC998" s="81"/>
      <c r="BD998" s="81"/>
      <c r="BE998" s="81"/>
      <c r="BF998" s="81"/>
      <c r="BG998" s="81"/>
      <c r="BH998" s="81"/>
      <c r="BI998" s="81"/>
      <c r="BJ998" s="81"/>
      <c r="BK998" s="81"/>
      <c r="BL998" s="81"/>
      <c r="BM998" s="81"/>
      <c r="BN998" s="81"/>
      <c r="BO998" s="81"/>
      <c r="BP998" s="81"/>
    </row>
    <row r="999" spans="1:68" ht="12.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c r="AB999" s="81"/>
      <c r="AC999" s="81"/>
      <c r="AD999" s="81"/>
      <c r="AE999" s="81"/>
      <c r="AF999" s="81"/>
      <c r="AG999" s="81"/>
      <c r="AH999" s="81"/>
      <c r="AI999" s="81"/>
      <c r="AJ999" s="81"/>
      <c r="AK999" s="81"/>
      <c r="AL999" s="81"/>
      <c r="AM999" s="81"/>
      <c r="AN999" s="81"/>
      <c r="AO999" s="81"/>
      <c r="AP999" s="81"/>
      <c r="AQ999" s="81"/>
      <c r="AR999" s="81"/>
      <c r="AS999" s="81"/>
      <c r="AT999" s="81"/>
      <c r="AU999" s="81"/>
      <c r="AV999" s="81"/>
      <c r="AW999" s="81"/>
      <c r="AX999" s="81"/>
      <c r="AY999" s="81"/>
      <c r="AZ999" s="81"/>
      <c r="BA999" s="81"/>
      <c r="BB999" s="81"/>
      <c r="BC999" s="81"/>
      <c r="BD999" s="81"/>
      <c r="BE999" s="81"/>
      <c r="BF999" s="81"/>
      <c r="BG999" s="81"/>
      <c r="BH999" s="81"/>
      <c r="BI999" s="81"/>
      <c r="BJ999" s="81"/>
      <c r="BK999" s="81"/>
      <c r="BL999" s="81"/>
      <c r="BM999" s="81"/>
      <c r="BN999" s="81"/>
      <c r="BO999" s="81"/>
      <c r="BP999" s="81"/>
    </row>
    <row r="1000" spans="1:68" ht="12.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c r="AB1000" s="81"/>
      <c r="AC1000" s="81"/>
      <c r="AD1000" s="81"/>
      <c r="AE1000" s="81"/>
      <c r="AF1000" s="81"/>
      <c r="AG1000" s="81"/>
      <c r="AH1000" s="81"/>
      <c r="AI1000" s="81"/>
      <c r="AJ1000" s="81"/>
      <c r="AK1000" s="81"/>
      <c r="AL1000" s="81"/>
      <c r="AM1000" s="81"/>
      <c r="AN1000" s="81"/>
      <c r="AO1000" s="81"/>
      <c r="AP1000" s="81"/>
      <c r="AQ1000" s="81"/>
      <c r="AR1000" s="81"/>
      <c r="AS1000" s="81"/>
      <c r="AT1000" s="81"/>
      <c r="AU1000" s="81"/>
      <c r="AV1000" s="81"/>
      <c r="AW1000" s="81"/>
      <c r="AX1000" s="81"/>
      <c r="AY1000" s="81"/>
      <c r="AZ1000" s="81"/>
      <c r="BA1000" s="81"/>
      <c r="BB1000" s="81"/>
      <c r="BC1000" s="81"/>
      <c r="BD1000" s="81"/>
      <c r="BE1000" s="81"/>
      <c r="BF1000" s="81"/>
      <c r="BG1000" s="81"/>
      <c r="BH1000" s="81"/>
      <c r="BI1000" s="81"/>
      <c r="BJ1000" s="81"/>
      <c r="BK1000" s="81"/>
      <c r="BL1000" s="81"/>
      <c r="BM1000" s="81"/>
      <c r="BN1000" s="81"/>
      <c r="BO1000" s="81"/>
      <c r="BP1000" s="81"/>
    </row>
    <row r="1001" spans="1:68" ht="15.75" customHeight="1">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c r="AA1001" s="81"/>
      <c r="AB1001" s="81"/>
      <c r="AC1001" s="81"/>
      <c r="AD1001" s="81"/>
      <c r="AE1001" s="81"/>
      <c r="AF1001" s="81"/>
      <c r="AG1001" s="81"/>
      <c r="AH1001" s="81"/>
      <c r="AI1001" s="81"/>
      <c r="AJ1001" s="81"/>
      <c r="AK1001" s="81"/>
      <c r="AL1001" s="81"/>
      <c r="AM1001" s="81"/>
      <c r="AN1001" s="81"/>
      <c r="AO1001" s="81"/>
      <c r="AP1001" s="81"/>
      <c r="AQ1001" s="81"/>
      <c r="AR1001" s="81"/>
      <c r="AS1001" s="81"/>
      <c r="AT1001" s="81"/>
      <c r="AU1001" s="81"/>
      <c r="AV1001" s="81"/>
    </row>
  </sheetData>
  <mergeCells count="3">
    <mergeCell ref="F3:L3"/>
    <mergeCell ref="N3:S3"/>
    <mergeCell ref="V3:AR3"/>
  </mergeCells>
  <hyperlinks>
    <hyperlink ref="A1" location="Contents!A1" display="Contents" xr:uid="{18462EB5-53DF-DE42-BDEB-49A150A8EF52}"/>
    <hyperlink ref="A33" r:id="rId1" display="Джерело: Корпорація УкрЕлектроТранс, http://korpmet.org.ua/?page_id=776 " xr:uid="{00000000-0004-0000-0900-000000000000}"/>
  </hyperlinks>
  <pageMargins left="0.7" right="0.7" top="0.75" bottom="0.75" header="0" footer="0"/>
  <pageSetup orientation="landscape"/>
  <headerFooter>
    <oddFooter>&amp;CФайл:  &amp;F   Сторінка №&amp;P   &amp;D   &amp;T   Пронченко І.І.</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B998"/>
  <sheetViews>
    <sheetView workbookViewId="0">
      <selection activeCell="F52" sqref="F52"/>
    </sheetView>
  </sheetViews>
  <sheetFormatPr baseColWidth="10" defaultColWidth="12.6640625" defaultRowHeight="15.75" customHeight="1"/>
  <cols>
    <col min="1" max="1" width="6.1640625" customWidth="1"/>
    <col min="2" max="2" width="31" customWidth="1"/>
    <col min="3" max="3" width="37.1640625" customWidth="1"/>
    <col min="4" max="4" width="10.1640625" customWidth="1"/>
    <col min="5" max="5" width="6.1640625" customWidth="1"/>
    <col min="6" max="6" width="29.83203125" customWidth="1"/>
    <col min="7" max="15" width="10.6640625" customWidth="1"/>
    <col min="16" max="16" width="11.6640625" customWidth="1"/>
    <col min="17" max="17" width="30" customWidth="1"/>
    <col min="18" max="25" width="11.6640625" customWidth="1"/>
    <col min="26" max="26" width="10.5" customWidth="1"/>
    <col min="27" max="27" width="61.33203125" customWidth="1"/>
    <col min="28" max="59" width="11.6640625" customWidth="1"/>
    <col min="60" max="60" width="7.6640625" customWidth="1"/>
    <col min="61" max="61" width="8.1640625" customWidth="1"/>
    <col min="62" max="62" width="8.33203125" customWidth="1"/>
    <col min="63" max="63" width="5.1640625" customWidth="1"/>
    <col min="64" max="64" width="7.1640625" customWidth="1"/>
    <col min="65" max="65" width="3.1640625" customWidth="1"/>
    <col min="66" max="80" width="7" customWidth="1"/>
  </cols>
  <sheetData>
    <row r="1" spans="1:80" ht="18">
      <c r="A1" s="322" t="s">
        <v>1004</v>
      </c>
    </row>
    <row r="2" spans="1:80" ht="24" customHeight="1" thickBot="1">
      <c r="A2" s="338" t="s">
        <v>1148</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6"/>
      <c r="BI2" s="116"/>
      <c r="BJ2" s="116"/>
      <c r="BK2" s="116"/>
      <c r="BL2" s="116"/>
      <c r="BM2" s="111"/>
      <c r="BN2" s="111"/>
      <c r="BO2" s="26"/>
      <c r="BP2" s="26"/>
      <c r="BQ2" s="26"/>
      <c r="BR2" s="26"/>
      <c r="BS2" s="26"/>
      <c r="BT2" s="26"/>
      <c r="BU2" s="26"/>
      <c r="BV2" s="26"/>
      <c r="BW2" s="26"/>
      <c r="BX2" s="26"/>
      <c r="BY2" s="26"/>
      <c r="BZ2" s="26"/>
      <c r="CA2" s="26"/>
      <c r="CB2" s="26"/>
    </row>
    <row r="3" spans="1:80" ht="24" customHeight="1" thickBot="1">
      <c r="A3" s="520"/>
      <c r="B3" s="521"/>
      <c r="C3" s="521"/>
      <c r="D3" s="521"/>
      <c r="E3" s="521"/>
      <c r="F3" s="522" t="s">
        <v>1323</v>
      </c>
      <c r="G3" s="523"/>
      <c r="H3" s="523"/>
      <c r="I3" s="523"/>
      <c r="J3" s="523"/>
      <c r="K3" s="523"/>
      <c r="L3" s="523"/>
      <c r="M3" s="523"/>
      <c r="N3" s="523"/>
      <c r="O3" s="523"/>
      <c r="P3" s="524"/>
      <c r="Q3" s="522" t="s">
        <v>1324</v>
      </c>
      <c r="R3" s="523"/>
      <c r="S3" s="523"/>
      <c r="T3" s="523"/>
      <c r="U3" s="523"/>
      <c r="V3" s="523"/>
      <c r="W3" s="523"/>
      <c r="X3" s="523"/>
      <c r="Y3" s="523"/>
      <c r="Z3" s="524"/>
      <c r="AA3" s="525" t="s">
        <v>1146</v>
      </c>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7"/>
      <c r="BL3" s="116"/>
      <c r="BM3" s="111"/>
      <c r="BN3" s="111"/>
      <c r="BO3" s="26"/>
      <c r="BP3" s="26"/>
      <c r="BQ3" s="26"/>
      <c r="BR3" s="26"/>
      <c r="BS3" s="26"/>
      <c r="BT3" s="26"/>
      <c r="BU3" s="26"/>
      <c r="BV3" s="26"/>
      <c r="BW3" s="26"/>
      <c r="BX3" s="26"/>
      <c r="BY3" s="26"/>
      <c r="BZ3" s="26"/>
      <c r="CA3" s="26"/>
      <c r="CB3" s="26"/>
    </row>
    <row r="4" spans="1:80" ht="138" thickBot="1">
      <c r="A4" s="489" t="s">
        <v>1003</v>
      </c>
      <c r="B4" s="510" t="s">
        <v>1077</v>
      </c>
      <c r="C4" s="510" t="s">
        <v>1078</v>
      </c>
      <c r="D4" s="511" t="s">
        <v>1337</v>
      </c>
      <c r="E4" s="512" t="s">
        <v>1322</v>
      </c>
      <c r="F4" s="513" t="s">
        <v>493</v>
      </c>
      <c r="G4" s="513" t="s">
        <v>872</v>
      </c>
      <c r="H4" s="513" t="s">
        <v>873</v>
      </c>
      <c r="I4" s="513" t="s">
        <v>874</v>
      </c>
      <c r="J4" s="514" t="s">
        <v>875</v>
      </c>
      <c r="K4" s="513" t="s">
        <v>876</v>
      </c>
      <c r="L4" s="514" t="s">
        <v>877</v>
      </c>
      <c r="M4" s="513" t="s">
        <v>878</v>
      </c>
      <c r="N4" s="514" t="s">
        <v>879</v>
      </c>
      <c r="O4" s="515" t="s">
        <v>880</v>
      </c>
      <c r="P4" s="512" t="s">
        <v>1336</v>
      </c>
      <c r="Q4" s="516" t="s">
        <v>881</v>
      </c>
      <c r="R4" s="513" t="s">
        <v>882</v>
      </c>
      <c r="S4" s="513" t="s">
        <v>883</v>
      </c>
      <c r="T4" s="513" t="s">
        <v>884</v>
      </c>
      <c r="U4" s="513" t="s">
        <v>1457</v>
      </c>
      <c r="V4" s="513" t="s">
        <v>885</v>
      </c>
      <c r="W4" s="513" t="s">
        <v>886</v>
      </c>
      <c r="X4" s="513" t="s">
        <v>887</v>
      </c>
      <c r="Y4" s="517" t="s">
        <v>1334</v>
      </c>
      <c r="Z4" s="517" t="s">
        <v>1335</v>
      </c>
      <c r="AA4" s="483" t="s">
        <v>1451</v>
      </c>
      <c r="AB4" s="513" t="s">
        <v>888</v>
      </c>
      <c r="AC4" s="513" t="s">
        <v>1452</v>
      </c>
      <c r="AD4" s="513" t="s">
        <v>1453</v>
      </c>
      <c r="AE4" s="513" t="s">
        <v>889</v>
      </c>
      <c r="AF4" s="513" t="s">
        <v>1454</v>
      </c>
      <c r="AG4" s="513" t="s">
        <v>890</v>
      </c>
      <c r="AH4" s="513" t="s">
        <v>891</v>
      </c>
      <c r="AI4" s="514" t="s">
        <v>892</v>
      </c>
      <c r="AJ4" s="513" t="s">
        <v>893</v>
      </c>
      <c r="AK4" s="513" t="s">
        <v>894</v>
      </c>
      <c r="AL4" s="514" t="s">
        <v>895</v>
      </c>
      <c r="AM4" s="513" t="s">
        <v>896</v>
      </c>
      <c r="AN4" s="513" t="s">
        <v>897</v>
      </c>
      <c r="AO4" s="513" t="s">
        <v>898</v>
      </c>
      <c r="AP4" s="513" t="s">
        <v>899</v>
      </c>
      <c r="AQ4" s="513" t="s">
        <v>900</v>
      </c>
      <c r="AR4" s="513" t="s">
        <v>1458</v>
      </c>
      <c r="AS4" s="513" t="s">
        <v>901</v>
      </c>
      <c r="AT4" s="513" t="s">
        <v>902</v>
      </c>
      <c r="AU4" s="514" t="s">
        <v>903</v>
      </c>
      <c r="AV4" s="513" t="s">
        <v>904</v>
      </c>
      <c r="AW4" s="514" t="s">
        <v>1459</v>
      </c>
      <c r="AX4" s="514" t="s">
        <v>1460</v>
      </c>
      <c r="AY4" s="514" t="s">
        <v>905</v>
      </c>
      <c r="AZ4" s="513" t="s">
        <v>1455</v>
      </c>
      <c r="BA4" s="513" t="s">
        <v>906</v>
      </c>
      <c r="BB4" s="513" t="s">
        <v>907</v>
      </c>
      <c r="BC4" s="513" t="s">
        <v>908</v>
      </c>
      <c r="BD4" s="513" t="s">
        <v>1456</v>
      </c>
      <c r="BE4" s="513" t="s">
        <v>1461</v>
      </c>
      <c r="BF4" s="514" t="s">
        <v>909</v>
      </c>
      <c r="BG4" s="515" t="s">
        <v>1462</v>
      </c>
      <c r="BH4" s="517" t="s">
        <v>1326</v>
      </c>
      <c r="BI4" s="518" t="s">
        <v>1325</v>
      </c>
      <c r="BJ4" s="511" t="s">
        <v>1333</v>
      </c>
      <c r="BK4" s="519" t="s">
        <v>1147</v>
      </c>
      <c r="BL4" s="117"/>
      <c r="BM4" s="111"/>
      <c r="BN4" s="118"/>
      <c r="BO4" s="118"/>
      <c r="BP4" s="118"/>
      <c r="BQ4" s="118"/>
      <c r="BR4" s="118"/>
      <c r="BS4" s="118"/>
      <c r="BT4" s="118"/>
      <c r="BU4" s="118"/>
      <c r="BV4" s="118"/>
      <c r="BW4" s="118"/>
      <c r="BX4" s="118"/>
      <c r="BY4" s="118"/>
      <c r="BZ4" s="118"/>
      <c r="CA4" s="118"/>
      <c r="CB4" s="118"/>
    </row>
    <row r="5" spans="1:80" ht="30">
      <c r="A5" s="501">
        <v>1</v>
      </c>
      <c r="B5" s="119" t="s">
        <v>707</v>
      </c>
      <c r="C5" s="347" t="s">
        <v>1107</v>
      </c>
      <c r="D5" s="120">
        <v>25</v>
      </c>
      <c r="E5" s="121">
        <v>1</v>
      </c>
      <c r="F5" s="122"/>
      <c r="G5" s="123"/>
      <c r="H5" s="123"/>
      <c r="I5" s="123"/>
      <c r="J5" s="122"/>
      <c r="K5" s="122"/>
      <c r="L5" s="122"/>
      <c r="M5" s="122"/>
      <c r="N5" s="122"/>
      <c r="O5" s="123"/>
      <c r="P5" s="121">
        <f t="shared" ref="P5:P51" si="0">SUM(F5:O5)</f>
        <v>0</v>
      </c>
      <c r="Q5" s="124"/>
      <c r="R5" s="122"/>
      <c r="S5" s="122"/>
      <c r="T5" s="122"/>
      <c r="U5" s="122"/>
      <c r="V5" s="123"/>
      <c r="W5" s="123"/>
      <c r="X5" s="123"/>
      <c r="Y5" s="121">
        <f t="shared" ref="Y5:Y51" si="1">SUM(Q5:X5)</f>
        <v>0</v>
      </c>
      <c r="Z5" s="121">
        <f t="shared" ref="Z5:Z39" si="2">P5-Y5</f>
        <v>0</v>
      </c>
      <c r="AA5" s="124">
        <v>9</v>
      </c>
      <c r="AB5" s="122"/>
      <c r="AC5" s="122"/>
      <c r="AD5" s="122">
        <v>3</v>
      </c>
      <c r="AE5" s="122"/>
      <c r="AF5" s="122"/>
      <c r="AG5" s="122">
        <v>1</v>
      </c>
      <c r="AH5" s="122"/>
      <c r="AI5" s="122"/>
      <c r="AJ5" s="122"/>
      <c r="AK5" s="122"/>
      <c r="AL5" s="122">
        <v>6</v>
      </c>
      <c r="AM5" s="122"/>
      <c r="AN5" s="122"/>
      <c r="AO5" s="122"/>
      <c r="AP5" s="122"/>
      <c r="AQ5" s="122">
        <v>1</v>
      </c>
      <c r="AR5" s="123"/>
      <c r="AS5" s="123"/>
      <c r="AT5" s="123"/>
      <c r="AU5" s="123"/>
      <c r="AV5" s="123">
        <v>1</v>
      </c>
      <c r="AW5" s="123"/>
      <c r="AX5" s="123"/>
      <c r="AY5" s="123"/>
      <c r="AZ5" s="123"/>
      <c r="BA5" s="123"/>
      <c r="BB5" s="123"/>
      <c r="BC5" s="123">
        <v>4</v>
      </c>
      <c r="BD5" s="122"/>
      <c r="BE5" s="126"/>
      <c r="BF5" s="126"/>
      <c r="BG5" s="127"/>
      <c r="BH5" s="507">
        <f t="shared" ref="BH5:BH51" si="3">SUM(AA5:BG5)</f>
        <v>25</v>
      </c>
      <c r="BI5" s="128">
        <v>1</v>
      </c>
      <c r="BJ5" s="508">
        <f t="shared" ref="BJ5:BJ51" si="4">BH5+BI5</f>
        <v>26</v>
      </c>
      <c r="BK5" s="509"/>
      <c r="BL5" s="129"/>
      <c r="BM5" s="111"/>
      <c r="BN5" s="130"/>
      <c r="BO5" s="130"/>
      <c r="BP5" s="130"/>
      <c r="BQ5" s="130"/>
      <c r="BR5" s="130"/>
      <c r="BS5" s="130"/>
      <c r="BT5" s="130"/>
      <c r="BU5" s="130"/>
      <c r="BV5" s="130"/>
      <c r="BW5" s="130"/>
      <c r="BX5" s="130"/>
      <c r="BY5" s="130"/>
      <c r="BZ5" s="130"/>
      <c r="CA5" s="130"/>
      <c r="CB5" s="130"/>
    </row>
    <row r="6" spans="1:80" ht="19.5" customHeight="1">
      <c r="A6" s="502">
        <v>2</v>
      </c>
      <c r="B6" s="131" t="s">
        <v>492</v>
      </c>
      <c r="C6" s="343" t="s">
        <v>1136</v>
      </c>
      <c r="D6" s="120">
        <v>159</v>
      </c>
      <c r="E6" s="125">
        <v>1</v>
      </c>
      <c r="F6" s="132"/>
      <c r="G6" s="133"/>
      <c r="H6" s="133">
        <v>13</v>
      </c>
      <c r="I6" s="133"/>
      <c r="J6" s="132"/>
      <c r="K6" s="132"/>
      <c r="L6" s="132"/>
      <c r="M6" s="132"/>
      <c r="N6" s="132"/>
      <c r="O6" s="133"/>
      <c r="P6" s="125">
        <f t="shared" si="0"/>
        <v>13</v>
      </c>
      <c r="Q6" s="134">
        <v>6</v>
      </c>
      <c r="R6" s="132">
        <v>13</v>
      </c>
      <c r="S6" s="132"/>
      <c r="T6" s="132"/>
      <c r="U6" s="132"/>
      <c r="V6" s="133">
        <v>1</v>
      </c>
      <c r="W6" s="133"/>
      <c r="X6" s="133"/>
      <c r="Y6" s="125">
        <f t="shared" si="1"/>
        <v>20</v>
      </c>
      <c r="Z6" s="125">
        <f t="shared" si="2"/>
        <v>-7</v>
      </c>
      <c r="AA6" s="134">
        <v>61</v>
      </c>
      <c r="AB6" s="132"/>
      <c r="AC6" s="132">
        <v>4</v>
      </c>
      <c r="AD6" s="132">
        <v>5</v>
      </c>
      <c r="AE6" s="132"/>
      <c r="AF6" s="132"/>
      <c r="AG6" s="132"/>
      <c r="AH6" s="132"/>
      <c r="AI6" s="132"/>
      <c r="AJ6" s="132">
        <v>26</v>
      </c>
      <c r="AK6" s="132" t="s">
        <v>910</v>
      </c>
      <c r="AL6" s="132"/>
      <c r="AM6" s="132"/>
      <c r="AN6" s="132">
        <v>6</v>
      </c>
      <c r="AO6" s="132"/>
      <c r="AP6" s="132"/>
      <c r="AQ6" s="132"/>
      <c r="AR6" s="133">
        <v>50</v>
      </c>
      <c r="AS6" s="133"/>
      <c r="AT6" s="133"/>
      <c r="AU6" s="133"/>
      <c r="AV6" s="133"/>
      <c r="AW6" s="133"/>
      <c r="AX6" s="133"/>
      <c r="AY6" s="133"/>
      <c r="AZ6" s="133"/>
      <c r="BA6" s="133"/>
      <c r="BB6" s="133"/>
      <c r="BC6" s="133"/>
      <c r="BD6" s="132"/>
      <c r="BE6" s="135"/>
      <c r="BF6" s="135"/>
      <c r="BG6" s="136"/>
      <c r="BH6" s="137">
        <f t="shared" si="3"/>
        <v>152</v>
      </c>
      <c r="BI6" s="138">
        <v>1</v>
      </c>
      <c r="BJ6" s="139">
        <f t="shared" si="4"/>
        <v>153</v>
      </c>
      <c r="BK6" s="503"/>
      <c r="BL6" s="129"/>
      <c r="BM6" s="111"/>
      <c r="BN6" s="130"/>
      <c r="BO6" s="130"/>
      <c r="BP6" s="130"/>
      <c r="BQ6" s="130"/>
      <c r="BR6" s="130"/>
      <c r="BS6" s="130"/>
      <c r="BT6" s="130"/>
      <c r="BU6" s="130"/>
      <c r="BV6" s="130"/>
      <c r="BW6" s="130"/>
      <c r="BX6" s="130"/>
      <c r="BY6" s="130"/>
      <c r="BZ6" s="130"/>
      <c r="CA6" s="130"/>
      <c r="CB6" s="130"/>
    </row>
    <row r="7" spans="1:80" ht="19.5" customHeight="1">
      <c r="A7" s="502">
        <v>3</v>
      </c>
      <c r="B7" s="131" t="s">
        <v>498</v>
      </c>
      <c r="C7" s="131" t="s">
        <v>1198</v>
      </c>
      <c r="D7" s="120">
        <v>476</v>
      </c>
      <c r="E7" s="125">
        <v>23</v>
      </c>
      <c r="F7" s="132"/>
      <c r="G7" s="133">
        <v>15</v>
      </c>
      <c r="H7" s="133"/>
      <c r="I7" s="133"/>
      <c r="J7" s="132"/>
      <c r="K7" s="132"/>
      <c r="L7" s="132"/>
      <c r="M7" s="132"/>
      <c r="N7" s="132"/>
      <c r="O7" s="133"/>
      <c r="P7" s="125">
        <f t="shared" si="0"/>
        <v>15</v>
      </c>
      <c r="Q7" s="134"/>
      <c r="R7" s="132"/>
      <c r="S7" s="132"/>
      <c r="T7" s="132"/>
      <c r="U7" s="132">
        <v>2</v>
      </c>
      <c r="V7" s="133"/>
      <c r="W7" s="133">
        <v>3</v>
      </c>
      <c r="X7" s="133"/>
      <c r="Y7" s="125">
        <f t="shared" si="1"/>
        <v>5</v>
      </c>
      <c r="Z7" s="125">
        <f t="shared" si="2"/>
        <v>10</v>
      </c>
      <c r="AA7" s="134"/>
      <c r="AB7" s="132"/>
      <c r="AC7" s="132"/>
      <c r="AD7" s="132">
        <v>12</v>
      </c>
      <c r="AE7" s="132"/>
      <c r="AF7" s="132">
        <v>33</v>
      </c>
      <c r="AG7" s="132"/>
      <c r="AH7" s="132"/>
      <c r="AI7" s="132">
        <v>97</v>
      </c>
      <c r="AJ7" s="132"/>
      <c r="AK7" s="132">
        <v>33</v>
      </c>
      <c r="AL7" s="132">
        <v>8</v>
      </c>
      <c r="AM7" s="132"/>
      <c r="AN7" s="132">
        <v>42</v>
      </c>
      <c r="AO7" s="132"/>
      <c r="AP7" s="132">
        <v>261</v>
      </c>
      <c r="AQ7" s="132"/>
      <c r="AR7" s="133"/>
      <c r="AS7" s="133"/>
      <c r="AT7" s="133"/>
      <c r="AU7" s="133"/>
      <c r="AV7" s="133"/>
      <c r="AW7" s="133"/>
      <c r="AX7" s="133"/>
      <c r="AY7" s="133"/>
      <c r="AZ7" s="133"/>
      <c r="BA7" s="133"/>
      <c r="BB7" s="133"/>
      <c r="BC7" s="133"/>
      <c r="BD7" s="132"/>
      <c r="BE7" s="18"/>
      <c r="BF7" s="18"/>
      <c r="BG7" s="140"/>
      <c r="BH7" s="137">
        <f t="shared" si="3"/>
        <v>486</v>
      </c>
      <c r="BI7" s="138">
        <v>28</v>
      </c>
      <c r="BJ7" s="139">
        <f t="shared" si="4"/>
        <v>514</v>
      </c>
      <c r="BK7" s="503" t="s">
        <v>911</v>
      </c>
      <c r="BL7" s="129"/>
      <c r="BM7" s="111"/>
      <c r="BN7" s="130"/>
      <c r="BO7" s="130"/>
      <c r="BP7" s="130"/>
      <c r="BQ7" s="130"/>
      <c r="BR7" s="130"/>
      <c r="BS7" s="130"/>
      <c r="BT7" s="130"/>
      <c r="BU7" s="130"/>
      <c r="BV7" s="130"/>
      <c r="BW7" s="130"/>
      <c r="BX7" s="130"/>
      <c r="BY7" s="130"/>
      <c r="BZ7" s="130"/>
      <c r="CA7" s="130"/>
      <c r="CB7" s="130"/>
    </row>
    <row r="8" spans="1:80" ht="19.5" customHeight="1">
      <c r="A8" s="502">
        <v>4</v>
      </c>
      <c r="B8" s="131" t="s">
        <v>665</v>
      </c>
      <c r="C8" s="343" t="s">
        <v>1193</v>
      </c>
      <c r="D8" s="120">
        <v>93</v>
      </c>
      <c r="E8" s="125">
        <v>7</v>
      </c>
      <c r="F8" s="132"/>
      <c r="G8" s="133"/>
      <c r="H8" s="133"/>
      <c r="I8" s="133"/>
      <c r="J8" s="132"/>
      <c r="K8" s="132"/>
      <c r="L8" s="132"/>
      <c r="M8" s="132"/>
      <c r="N8" s="132"/>
      <c r="O8" s="133"/>
      <c r="P8" s="125">
        <f t="shared" si="0"/>
        <v>0</v>
      </c>
      <c r="Q8" s="134"/>
      <c r="R8" s="132"/>
      <c r="S8" s="132"/>
      <c r="T8" s="132"/>
      <c r="U8" s="132"/>
      <c r="V8" s="133"/>
      <c r="W8" s="133"/>
      <c r="X8" s="133"/>
      <c r="Y8" s="125">
        <f t="shared" si="1"/>
        <v>0</v>
      </c>
      <c r="Z8" s="125">
        <f t="shared" si="2"/>
        <v>0</v>
      </c>
      <c r="AA8" s="134">
        <v>34</v>
      </c>
      <c r="AB8" s="132">
        <v>30</v>
      </c>
      <c r="AC8" s="132"/>
      <c r="AD8" s="132"/>
      <c r="AE8" s="132"/>
      <c r="AF8" s="132">
        <v>1</v>
      </c>
      <c r="AG8" s="132"/>
      <c r="AH8" s="132"/>
      <c r="AI8" s="132"/>
      <c r="AJ8" s="132"/>
      <c r="AK8" s="132"/>
      <c r="AL8" s="132"/>
      <c r="AM8" s="132"/>
      <c r="AN8" s="132">
        <v>4</v>
      </c>
      <c r="AO8" s="132"/>
      <c r="AP8" s="132">
        <v>8</v>
      </c>
      <c r="AQ8" s="132"/>
      <c r="AR8" s="133">
        <v>16</v>
      </c>
      <c r="AS8" s="133"/>
      <c r="AT8" s="133"/>
      <c r="AU8" s="133"/>
      <c r="AV8" s="133"/>
      <c r="AW8" s="133"/>
      <c r="AX8" s="133"/>
      <c r="AY8" s="133"/>
      <c r="AZ8" s="133"/>
      <c r="BA8" s="133"/>
      <c r="BB8" s="133"/>
      <c r="BC8" s="133"/>
      <c r="BD8" s="132"/>
      <c r="BE8" s="18"/>
      <c r="BF8" s="18"/>
      <c r="BG8" s="140"/>
      <c r="BH8" s="137">
        <f t="shared" si="3"/>
        <v>93</v>
      </c>
      <c r="BI8" s="138">
        <v>7</v>
      </c>
      <c r="BJ8" s="139">
        <f t="shared" si="4"/>
        <v>100</v>
      </c>
      <c r="BK8" s="503"/>
      <c r="BL8" s="129"/>
      <c r="BM8" s="111"/>
      <c r="BN8" s="130"/>
      <c r="BO8" s="130"/>
      <c r="BP8" s="130"/>
      <c r="BQ8" s="130"/>
      <c r="BR8" s="130"/>
      <c r="BS8" s="130"/>
      <c r="BT8" s="130"/>
      <c r="BU8" s="130"/>
      <c r="BV8" s="130"/>
      <c r="BW8" s="130"/>
      <c r="BX8" s="130"/>
      <c r="BY8" s="130"/>
      <c r="BZ8" s="130"/>
      <c r="CA8" s="130"/>
      <c r="CB8" s="130"/>
    </row>
    <row r="9" spans="1:80" ht="19.5" customHeight="1">
      <c r="A9" s="502">
        <v>5</v>
      </c>
      <c r="B9" s="131" t="s">
        <v>663</v>
      </c>
      <c r="C9" s="343" t="s">
        <v>1188</v>
      </c>
      <c r="D9" s="120">
        <v>96</v>
      </c>
      <c r="E9" s="125">
        <v>4</v>
      </c>
      <c r="F9" s="132"/>
      <c r="G9" s="133"/>
      <c r="H9" s="133"/>
      <c r="I9" s="133"/>
      <c r="J9" s="132"/>
      <c r="K9" s="132"/>
      <c r="L9" s="132">
        <v>4</v>
      </c>
      <c r="M9" s="132"/>
      <c r="N9" s="132"/>
      <c r="O9" s="133"/>
      <c r="P9" s="125">
        <f t="shared" si="0"/>
        <v>4</v>
      </c>
      <c r="Q9" s="134"/>
      <c r="R9" s="132">
        <v>10</v>
      </c>
      <c r="S9" s="132"/>
      <c r="T9" s="132"/>
      <c r="U9" s="132"/>
      <c r="V9" s="133"/>
      <c r="W9" s="133"/>
      <c r="X9" s="133"/>
      <c r="Y9" s="125">
        <f t="shared" si="1"/>
        <v>10</v>
      </c>
      <c r="Z9" s="125">
        <f t="shared" si="2"/>
        <v>-6</v>
      </c>
      <c r="AA9" s="134">
        <v>22</v>
      </c>
      <c r="AB9" s="132"/>
      <c r="AC9" s="132"/>
      <c r="AD9" s="132">
        <v>25</v>
      </c>
      <c r="AE9" s="132"/>
      <c r="AF9" s="132"/>
      <c r="AG9" s="132"/>
      <c r="AH9" s="132"/>
      <c r="AI9" s="132"/>
      <c r="AJ9" s="132"/>
      <c r="AK9" s="132"/>
      <c r="AL9" s="132"/>
      <c r="AM9" s="132"/>
      <c r="AN9" s="132">
        <v>2</v>
      </c>
      <c r="AO9" s="132"/>
      <c r="AP9" s="132"/>
      <c r="AQ9" s="132"/>
      <c r="AR9" s="133">
        <v>3</v>
      </c>
      <c r="AS9" s="133"/>
      <c r="AT9" s="133"/>
      <c r="AU9" s="133"/>
      <c r="AV9" s="133"/>
      <c r="AW9" s="133"/>
      <c r="AX9" s="133">
        <v>38</v>
      </c>
      <c r="AY9" s="133"/>
      <c r="AZ9" s="133"/>
      <c r="BA9" s="133"/>
      <c r="BB9" s="133"/>
      <c r="BC9" s="133"/>
      <c r="BD9" s="132"/>
      <c r="BE9" s="135"/>
      <c r="BF9" s="135"/>
      <c r="BG9" s="136"/>
      <c r="BH9" s="137">
        <f t="shared" si="3"/>
        <v>90</v>
      </c>
      <c r="BI9" s="138">
        <v>4</v>
      </c>
      <c r="BJ9" s="139">
        <f t="shared" si="4"/>
        <v>94</v>
      </c>
      <c r="BK9" s="503"/>
      <c r="BL9" s="129"/>
      <c r="BM9" s="111"/>
      <c r="BN9" s="130"/>
      <c r="BO9" s="130"/>
      <c r="BP9" s="130"/>
      <c r="BQ9" s="130"/>
      <c r="BR9" s="130"/>
      <c r="BS9" s="130"/>
      <c r="BT9" s="130"/>
      <c r="BU9" s="130"/>
      <c r="BV9" s="130"/>
      <c r="BW9" s="130"/>
      <c r="BX9" s="130"/>
      <c r="BY9" s="130"/>
      <c r="BZ9" s="130"/>
      <c r="CA9" s="130"/>
      <c r="CB9" s="130"/>
    </row>
    <row r="10" spans="1:80" ht="19.5" customHeight="1">
      <c r="A10" s="502">
        <v>6</v>
      </c>
      <c r="B10" s="131" t="s">
        <v>496</v>
      </c>
      <c r="C10" s="343" t="s">
        <v>1104</v>
      </c>
      <c r="D10" s="120">
        <v>121</v>
      </c>
      <c r="E10" s="125">
        <v>0</v>
      </c>
      <c r="F10" s="132"/>
      <c r="G10" s="133"/>
      <c r="H10" s="133"/>
      <c r="I10" s="133"/>
      <c r="J10" s="132"/>
      <c r="K10" s="132"/>
      <c r="L10" s="132"/>
      <c r="M10" s="132"/>
      <c r="N10" s="132"/>
      <c r="O10" s="133"/>
      <c r="P10" s="125">
        <f t="shared" si="0"/>
        <v>0</v>
      </c>
      <c r="Q10" s="134"/>
      <c r="R10" s="132"/>
      <c r="S10" s="132"/>
      <c r="T10" s="132"/>
      <c r="U10" s="132"/>
      <c r="V10" s="133"/>
      <c r="W10" s="133"/>
      <c r="X10" s="133"/>
      <c r="Y10" s="125">
        <f t="shared" si="1"/>
        <v>0</v>
      </c>
      <c r="Z10" s="125">
        <f t="shared" si="2"/>
        <v>0</v>
      </c>
      <c r="AA10" s="134"/>
      <c r="AB10" s="132"/>
      <c r="AC10" s="132"/>
      <c r="AD10" s="20"/>
      <c r="AE10" s="20"/>
      <c r="AF10" s="132"/>
      <c r="AG10" s="132">
        <v>5</v>
      </c>
      <c r="AH10" s="132"/>
      <c r="AI10" s="132"/>
      <c r="AJ10" s="132">
        <v>42</v>
      </c>
      <c r="AK10" s="132"/>
      <c r="AL10" s="132"/>
      <c r="AM10" s="132"/>
      <c r="AN10" s="132">
        <v>12</v>
      </c>
      <c r="AO10" s="132"/>
      <c r="AP10" s="132">
        <v>2</v>
      </c>
      <c r="AQ10" s="132"/>
      <c r="AR10" s="133"/>
      <c r="AS10" s="133"/>
      <c r="AT10" s="133"/>
      <c r="AU10" s="133"/>
      <c r="AV10" s="133"/>
      <c r="AW10" s="133">
        <v>60</v>
      </c>
      <c r="AX10" s="133"/>
      <c r="AY10" s="133"/>
      <c r="AZ10" s="133"/>
      <c r="BA10" s="133"/>
      <c r="BB10" s="133"/>
      <c r="BC10" s="133"/>
      <c r="BD10" s="132"/>
      <c r="BE10" s="135"/>
      <c r="BF10" s="135"/>
      <c r="BG10" s="136"/>
      <c r="BH10" s="137">
        <f t="shared" si="3"/>
        <v>121</v>
      </c>
      <c r="BI10" s="138">
        <v>0</v>
      </c>
      <c r="BJ10" s="139">
        <f t="shared" si="4"/>
        <v>121</v>
      </c>
      <c r="BK10" s="503"/>
      <c r="BL10" s="129"/>
      <c r="BM10" s="111"/>
      <c r="BN10" s="130"/>
      <c r="BO10" s="130"/>
      <c r="BP10" s="130"/>
      <c r="BQ10" s="130"/>
      <c r="BR10" s="130"/>
      <c r="BS10" s="130"/>
      <c r="BT10" s="130"/>
      <c r="BU10" s="130"/>
      <c r="BV10" s="130"/>
      <c r="BW10" s="130"/>
      <c r="BX10" s="130"/>
      <c r="BY10" s="130"/>
      <c r="BZ10" s="130"/>
      <c r="CA10" s="130"/>
      <c r="CB10" s="130"/>
    </row>
    <row r="11" spans="1:80" ht="19.5" customHeight="1">
      <c r="A11" s="502">
        <v>7</v>
      </c>
      <c r="B11" s="131" t="s">
        <v>698</v>
      </c>
      <c r="C11" s="343" t="s">
        <v>1348</v>
      </c>
      <c r="D11" s="120">
        <v>59</v>
      </c>
      <c r="E11" s="125">
        <v>1</v>
      </c>
      <c r="F11" s="132"/>
      <c r="G11" s="133"/>
      <c r="H11" s="133"/>
      <c r="I11" s="133"/>
      <c r="J11" s="132"/>
      <c r="K11" s="132"/>
      <c r="L11" s="132"/>
      <c r="M11" s="132"/>
      <c r="N11" s="132"/>
      <c r="O11" s="133"/>
      <c r="P11" s="125">
        <f t="shared" si="0"/>
        <v>0</v>
      </c>
      <c r="Q11" s="134">
        <v>3</v>
      </c>
      <c r="R11" s="132"/>
      <c r="S11" s="132"/>
      <c r="T11" s="132"/>
      <c r="U11" s="132"/>
      <c r="V11" s="133">
        <v>1</v>
      </c>
      <c r="W11" s="133"/>
      <c r="X11" s="133"/>
      <c r="Y11" s="125">
        <f t="shared" si="1"/>
        <v>4</v>
      </c>
      <c r="Z11" s="125">
        <f t="shared" si="2"/>
        <v>-4</v>
      </c>
      <c r="AA11" s="134"/>
      <c r="AB11" s="132"/>
      <c r="AC11" s="132"/>
      <c r="AD11" s="37"/>
      <c r="AE11" s="37"/>
      <c r="AF11" s="132"/>
      <c r="AG11" s="132">
        <v>1</v>
      </c>
      <c r="AH11" s="132"/>
      <c r="AI11" s="132"/>
      <c r="AJ11" s="132">
        <v>51</v>
      </c>
      <c r="AK11" s="132"/>
      <c r="AL11" s="132"/>
      <c r="AM11" s="132"/>
      <c r="AN11" s="132">
        <v>3</v>
      </c>
      <c r="AO11" s="132"/>
      <c r="AP11" s="132"/>
      <c r="AQ11" s="132"/>
      <c r="AR11" s="133"/>
      <c r="AS11" s="133"/>
      <c r="AT11" s="133"/>
      <c r="AU11" s="133"/>
      <c r="AV11" s="133"/>
      <c r="AW11" s="133"/>
      <c r="AX11" s="133"/>
      <c r="AY11" s="133"/>
      <c r="AZ11" s="133"/>
      <c r="BA11" s="133"/>
      <c r="BB11" s="133"/>
      <c r="BC11" s="133"/>
      <c r="BD11" s="132"/>
      <c r="BE11" s="18"/>
      <c r="BF11" s="18"/>
      <c r="BG11" s="140"/>
      <c r="BH11" s="137">
        <f t="shared" si="3"/>
        <v>55</v>
      </c>
      <c r="BI11" s="138">
        <v>1</v>
      </c>
      <c r="BJ11" s="139">
        <f t="shared" si="4"/>
        <v>56</v>
      </c>
      <c r="BK11" s="503"/>
      <c r="BL11" s="129"/>
      <c r="BM11" s="111"/>
      <c r="BN11" s="130"/>
      <c r="BO11" s="130"/>
      <c r="BP11" s="130"/>
      <c r="BQ11" s="130"/>
      <c r="BR11" s="130"/>
      <c r="BS11" s="130"/>
      <c r="BT11" s="130"/>
      <c r="BU11" s="130"/>
      <c r="BV11" s="130"/>
      <c r="BW11" s="130"/>
      <c r="BX11" s="130"/>
      <c r="BY11" s="130"/>
      <c r="BZ11" s="130"/>
      <c r="CA11" s="130"/>
      <c r="CB11" s="130"/>
    </row>
    <row r="12" spans="1:80" ht="19.5" customHeight="1">
      <c r="A12" s="502">
        <v>8</v>
      </c>
      <c r="B12" s="131" t="s">
        <v>713</v>
      </c>
      <c r="C12" s="343" t="s">
        <v>1099</v>
      </c>
      <c r="D12" s="120">
        <v>79</v>
      </c>
      <c r="E12" s="125">
        <v>1</v>
      </c>
      <c r="F12" s="132"/>
      <c r="G12" s="133"/>
      <c r="H12" s="133"/>
      <c r="I12" s="133"/>
      <c r="J12" s="132"/>
      <c r="K12" s="132"/>
      <c r="L12" s="132"/>
      <c r="M12" s="132"/>
      <c r="N12" s="132"/>
      <c r="O12" s="133"/>
      <c r="P12" s="125">
        <f t="shared" si="0"/>
        <v>0</v>
      </c>
      <c r="Q12" s="134">
        <v>9</v>
      </c>
      <c r="R12" s="132"/>
      <c r="S12" s="132"/>
      <c r="T12" s="132"/>
      <c r="U12" s="132"/>
      <c r="V12" s="133">
        <v>1</v>
      </c>
      <c r="W12" s="133"/>
      <c r="X12" s="133"/>
      <c r="Y12" s="125">
        <f t="shared" si="1"/>
        <v>10</v>
      </c>
      <c r="Z12" s="125">
        <f t="shared" si="2"/>
        <v>-10</v>
      </c>
      <c r="AA12" s="134"/>
      <c r="AB12" s="132"/>
      <c r="AC12" s="132"/>
      <c r="AD12" s="132">
        <v>1</v>
      </c>
      <c r="AE12" s="132"/>
      <c r="AF12" s="132"/>
      <c r="AG12" s="132"/>
      <c r="AH12" s="132"/>
      <c r="AI12" s="132"/>
      <c r="AJ12" s="132">
        <v>13</v>
      </c>
      <c r="AK12" s="132"/>
      <c r="AL12" s="132"/>
      <c r="AM12" s="132"/>
      <c r="AN12" s="132">
        <v>5</v>
      </c>
      <c r="AO12" s="132"/>
      <c r="AP12" s="132"/>
      <c r="AQ12" s="132"/>
      <c r="AR12" s="133">
        <v>29</v>
      </c>
      <c r="AS12" s="133"/>
      <c r="AT12" s="133"/>
      <c r="AU12" s="133">
        <v>4</v>
      </c>
      <c r="AV12" s="133"/>
      <c r="AW12" s="133"/>
      <c r="AX12" s="133"/>
      <c r="AY12" s="133"/>
      <c r="AZ12" s="133"/>
      <c r="BA12" s="133">
        <v>17</v>
      </c>
      <c r="BB12" s="133"/>
      <c r="BC12" s="133"/>
      <c r="BD12" s="132"/>
      <c r="BE12" s="18"/>
      <c r="BF12" s="18"/>
      <c r="BG12" s="140"/>
      <c r="BH12" s="137">
        <f t="shared" si="3"/>
        <v>69</v>
      </c>
      <c r="BI12" s="138">
        <v>1</v>
      </c>
      <c r="BJ12" s="139">
        <f t="shared" si="4"/>
        <v>70</v>
      </c>
      <c r="BK12" s="503"/>
      <c r="BL12" s="129"/>
      <c r="BM12" s="111"/>
      <c r="BN12" s="130"/>
      <c r="BO12" s="130"/>
      <c r="BP12" s="130"/>
      <c r="BQ12" s="130"/>
      <c r="BR12" s="130"/>
      <c r="BS12" s="130"/>
      <c r="BT12" s="130"/>
      <c r="BU12" s="130"/>
      <c r="BV12" s="130"/>
      <c r="BW12" s="130"/>
      <c r="BX12" s="130"/>
      <c r="BY12" s="130"/>
      <c r="BZ12" s="130"/>
      <c r="CA12" s="130"/>
      <c r="CB12" s="130"/>
    </row>
    <row r="13" spans="1:80" ht="19.5" customHeight="1">
      <c r="A13" s="502">
        <v>9</v>
      </c>
      <c r="B13" s="131" t="s">
        <v>684</v>
      </c>
      <c r="C13" s="343" t="s">
        <v>1108</v>
      </c>
      <c r="D13" s="120">
        <v>120</v>
      </c>
      <c r="E13" s="125">
        <v>5</v>
      </c>
      <c r="F13" s="132"/>
      <c r="G13" s="133"/>
      <c r="H13" s="133"/>
      <c r="I13" s="133"/>
      <c r="J13" s="132"/>
      <c r="K13" s="132"/>
      <c r="L13" s="132"/>
      <c r="M13" s="132"/>
      <c r="N13" s="132"/>
      <c r="O13" s="133"/>
      <c r="P13" s="125">
        <f t="shared" si="0"/>
        <v>0</v>
      </c>
      <c r="Q13" s="134"/>
      <c r="R13" s="132">
        <v>7</v>
      </c>
      <c r="S13" s="132"/>
      <c r="T13" s="132"/>
      <c r="U13" s="132"/>
      <c r="V13" s="133"/>
      <c r="W13" s="133"/>
      <c r="X13" s="133"/>
      <c r="Y13" s="125">
        <f t="shared" si="1"/>
        <v>7</v>
      </c>
      <c r="Z13" s="125">
        <f t="shared" si="2"/>
        <v>-7</v>
      </c>
      <c r="AA13" s="134">
        <v>64</v>
      </c>
      <c r="AB13" s="132"/>
      <c r="AC13" s="132"/>
      <c r="AD13" s="132">
        <v>12</v>
      </c>
      <c r="AE13" s="132"/>
      <c r="AF13" s="132"/>
      <c r="AG13" s="132"/>
      <c r="AH13" s="132"/>
      <c r="AI13" s="132"/>
      <c r="AJ13" s="132"/>
      <c r="AK13" s="132"/>
      <c r="AL13" s="132"/>
      <c r="AM13" s="132"/>
      <c r="AN13" s="132"/>
      <c r="AO13" s="132"/>
      <c r="AP13" s="132">
        <v>33</v>
      </c>
      <c r="AQ13" s="132">
        <v>2</v>
      </c>
      <c r="AR13" s="133"/>
      <c r="AS13" s="133"/>
      <c r="AT13" s="133"/>
      <c r="AU13" s="133"/>
      <c r="AV13" s="133"/>
      <c r="AW13" s="133">
        <v>2</v>
      </c>
      <c r="AX13" s="133"/>
      <c r="AY13" s="133"/>
      <c r="AZ13" s="133"/>
      <c r="BA13" s="133"/>
      <c r="BB13" s="133"/>
      <c r="BC13" s="133"/>
      <c r="BD13" s="132"/>
      <c r="BE13" s="18"/>
      <c r="BF13" s="18"/>
      <c r="BG13" s="140"/>
      <c r="BH13" s="137">
        <f t="shared" si="3"/>
        <v>113</v>
      </c>
      <c r="BI13" s="138">
        <v>5</v>
      </c>
      <c r="BJ13" s="139">
        <f t="shared" si="4"/>
        <v>118</v>
      </c>
      <c r="BK13" s="503"/>
      <c r="BL13" s="129"/>
      <c r="BM13" s="111"/>
      <c r="BN13" s="130"/>
      <c r="BO13" s="130"/>
      <c r="BP13" s="130"/>
      <c r="BQ13" s="130"/>
      <c r="BR13" s="130"/>
      <c r="BS13" s="130"/>
      <c r="BT13" s="130"/>
      <c r="BU13" s="130"/>
      <c r="BV13" s="130"/>
      <c r="BW13" s="130"/>
      <c r="BX13" s="130"/>
      <c r="BY13" s="130"/>
      <c r="BZ13" s="130"/>
      <c r="CA13" s="130"/>
      <c r="CB13" s="130"/>
    </row>
    <row r="14" spans="1:80" ht="19.5" customHeight="1">
      <c r="A14" s="502">
        <v>10</v>
      </c>
      <c r="B14" s="131" t="s">
        <v>692</v>
      </c>
      <c r="C14" s="343" t="s">
        <v>1102</v>
      </c>
      <c r="D14" s="120">
        <v>52</v>
      </c>
      <c r="E14" s="125">
        <v>1</v>
      </c>
      <c r="F14" s="132"/>
      <c r="G14" s="133"/>
      <c r="H14" s="133"/>
      <c r="I14" s="133">
        <v>10</v>
      </c>
      <c r="J14" s="132"/>
      <c r="K14" s="132"/>
      <c r="L14" s="132"/>
      <c r="M14" s="132"/>
      <c r="N14" s="132"/>
      <c r="O14" s="133"/>
      <c r="P14" s="125">
        <f t="shared" si="0"/>
        <v>10</v>
      </c>
      <c r="Q14" s="134"/>
      <c r="R14" s="132">
        <v>3</v>
      </c>
      <c r="S14" s="132"/>
      <c r="T14" s="132">
        <v>2</v>
      </c>
      <c r="U14" s="132">
        <v>1</v>
      </c>
      <c r="V14" s="133"/>
      <c r="W14" s="133"/>
      <c r="X14" s="133"/>
      <c r="Y14" s="125">
        <f t="shared" si="1"/>
        <v>6</v>
      </c>
      <c r="Z14" s="125">
        <f t="shared" si="2"/>
        <v>4</v>
      </c>
      <c r="AA14" s="134">
        <v>12</v>
      </c>
      <c r="AB14" s="132"/>
      <c r="AC14" s="132"/>
      <c r="AD14" s="132">
        <v>4</v>
      </c>
      <c r="AE14" s="132"/>
      <c r="AF14" s="132"/>
      <c r="AG14" s="132"/>
      <c r="AH14" s="132"/>
      <c r="AI14" s="132"/>
      <c r="AJ14" s="132"/>
      <c r="AK14" s="132"/>
      <c r="AL14" s="132"/>
      <c r="AM14" s="132"/>
      <c r="AN14" s="132"/>
      <c r="AO14" s="132">
        <v>5</v>
      </c>
      <c r="AP14" s="132">
        <v>14</v>
      </c>
      <c r="AQ14" s="132"/>
      <c r="AR14" s="133"/>
      <c r="AS14" s="133"/>
      <c r="AT14" s="133">
        <v>4</v>
      </c>
      <c r="AU14" s="133"/>
      <c r="AV14" s="133"/>
      <c r="AW14" s="133"/>
      <c r="AX14" s="133"/>
      <c r="AY14" s="133">
        <v>1</v>
      </c>
      <c r="AZ14" s="133"/>
      <c r="BA14" s="133"/>
      <c r="BB14" s="133"/>
      <c r="BC14" s="133"/>
      <c r="BD14" s="132">
        <v>16</v>
      </c>
      <c r="BE14" s="135"/>
      <c r="BF14" s="18"/>
      <c r="BG14" s="140"/>
      <c r="BH14" s="137">
        <f t="shared" si="3"/>
        <v>56</v>
      </c>
      <c r="BI14" s="138">
        <v>1</v>
      </c>
      <c r="BJ14" s="139">
        <f t="shared" si="4"/>
        <v>57</v>
      </c>
      <c r="BK14" s="503"/>
      <c r="BL14" s="129"/>
      <c r="BM14" s="111"/>
      <c r="BN14" s="130"/>
      <c r="BO14" s="130"/>
      <c r="BP14" s="130"/>
      <c r="BQ14" s="130"/>
      <c r="BR14" s="130"/>
      <c r="BS14" s="130"/>
      <c r="BT14" s="130"/>
      <c r="BU14" s="130"/>
      <c r="BV14" s="130"/>
      <c r="BW14" s="130"/>
      <c r="BX14" s="130"/>
      <c r="BY14" s="130"/>
      <c r="BZ14" s="130"/>
      <c r="CA14" s="130"/>
      <c r="CB14" s="130"/>
    </row>
    <row r="15" spans="1:80" ht="19.5" customHeight="1">
      <c r="A15" s="502">
        <v>11</v>
      </c>
      <c r="B15" s="131" t="s">
        <v>486</v>
      </c>
      <c r="C15" s="343" t="s">
        <v>1103</v>
      </c>
      <c r="D15" s="120">
        <v>160</v>
      </c>
      <c r="E15" s="125">
        <v>5</v>
      </c>
      <c r="F15" s="132"/>
      <c r="G15" s="133"/>
      <c r="H15" s="133"/>
      <c r="I15" s="133"/>
      <c r="J15" s="132"/>
      <c r="K15" s="132">
        <v>8</v>
      </c>
      <c r="L15" s="132"/>
      <c r="M15" s="132"/>
      <c r="N15" s="132"/>
      <c r="O15" s="133"/>
      <c r="P15" s="125">
        <f t="shared" si="0"/>
        <v>8</v>
      </c>
      <c r="Q15" s="134"/>
      <c r="R15" s="18">
        <v>10</v>
      </c>
      <c r="S15" s="18"/>
      <c r="T15" s="18"/>
      <c r="U15" s="18"/>
      <c r="V15" s="141"/>
      <c r="W15" s="141"/>
      <c r="X15" s="141"/>
      <c r="Y15" s="142">
        <f t="shared" si="1"/>
        <v>10</v>
      </c>
      <c r="Z15" s="142">
        <f t="shared" si="2"/>
        <v>-2</v>
      </c>
      <c r="AA15" s="143">
        <v>99</v>
      </c>
      <c r="AB15" s="132"/>
      <c r="AC15" s="132"/>
      <c r="AD15" s="132"/>
      <c r="AE15" s="132"/>
      <c r="AF15" s="132"/>
      <c r="AG15" s="132"/>
      <c r="AH15" s="132"/>
      <c r="AI15" s="132"/>
      <c r="AJ15" s="132"/>
      <c r="AK15" s="132"/>
      <c r="AL15" s="132"/>
      <c r="AM15" s="132"/>
      <c r="AN15" s="132">
        <v>5</v>
      </c>
      <c r="AO15" s="132"/>
      <c r="AP15" s="132">
        <v>40</v>
      </c>
      <c r="AQ15" s="132"/>
      <c r="AR15" s="133"/>
      <c r="AS15" s="133"/>
      <c r="AT15" s="133"/>
      <c r="AU15" s="133"/>
      <c r="AV15" s="133"/>
      <c r="AW15" s="133"/>
      <c r="AX15" s="133"/>
      <c r="AY15" s="133"/>
      <c r="AZ15" s="133"/>
      <c r="BA15" s="133"/>
      <c r="BB15" s="133"/>
      <c r="BC15" s="133"/>
      <c r="BD15" s="132"/>
      <c r="BE15" s="18">
        <v>14</v>
      </c>
      <c r="BF15" s="18"/>
      <c r="BG15" s="140"/>
      <c r="BH15" s="137">
        <f t="shared" si="3"/>
        <v>158</v>
      </c>
      <c r="BI15" s="138">
        <v>5</v>
      </c>
      <c r="BJ15" s="139">
        <f t="shared" si="4"/>
        <v>163</v>
      </c>
      <c r="BK15" s="503"/>
      <c r="BL15" s="129"/>
      <c r="BM15" s="111"/>
      <c r="BN15" s="130"/>
      <c r="BO15" s="130"/>
      <c r="BP15" s="130"/>
      <c r="BQ15" s="130"/>
      <c r="BR15" s="130"/>
      <c r="BS15" s="130"/>
      <c r="BT15" s="130"/>
      <c r="BU15" s="130"/>
      <c r="BV15" s="130"/>
      <c r="BW15" s="130"/>
      <c r="BX15" s="130"/>
      <c r="BY15" s="130"/>
      <c r="BZ15" s="130"/>
      <c r="CA15" s="130"/>
      <c r="CB15" s="130"/>
    </row>
    <row r="16" spans="1:80" ht="19.5" customHeight="1">
      <c r="A16" s="502">
        <v>12</v>
      </c>
      <c r="B16" s="131" t="s">
        <v>696</v>
      </c>
      <c r="C16" s="343" t="s">
        <v>1185</v>
      </c>
      <c r="D16" s="120">
        <v>89</v>
      </c>
      <c r="E16" s="125">
        <v>1</v>
      </c>
      <c r="F16" s="132"/>
      <c r="G16" s="133"/>
      <c r="H16" s="133"/>
      <c r="I16" s="133"/>
      <c r="J16" s="132"/>
      <c r="K16" s="132"/>
      <c r="L16" s="132"/>
      <c r="M16" s="132"/>
      <c r="N16" s="132"/>
      <c r="O16" s="133"/>
      <c r="P16" s="125">
        <f t="shared" si="0"/>
        <v>0</v>
      </c>
      <c r="Q16" s="134"/>
      <c r="R16" s="132"/>
      <c r="S16" s="132"/>
      <c r="T16" s="132"/>
      <c r="U16" s="132"/>
      <c r="V16" s="133"/>
      <c r="W16" s="133"/>
      <c r="X16" s="133"/>
      <c r="Y16" s="125">
        <f t="shared" si="1"/>
        <v>0</v>
      </c>
      <c r="Z16" s="125">
        <f t="shared" si="2"/>
        <v>0</v>
      </c>
      <c r="AA16" s="134"/>
      <c r="AB16" s="132"/>
      <c r="AC16" s="132"/>
      <c r="AD16" s="132">
        <v>2</v>
      </c>
      <c r="AE16" s="132"/>
      <c r="AF16" s="132"/>
      <c r="AG16" s="132"/>
      <c r="AH16" s="132"/>
      <c r="AI16" s="132"/>
      <c r="AJ16" s="132">
        <v>60</v>
      </c>
      <c r="AK16" s="132"/>
      <c r="AL16" s="132"/>
      <c r="AM16" s="132"/>
      <c r="AN16" s="132">
        <v>1</v>
      </c>
      <c r="AO16" s="132"/>
      <c r="AP16" s="132"/>
      <c r="AQ16" s="132"/>
      <c r="AR16" s="133"/>
      <c r="AS16" s="133"/>
      <c r="AT16" s="133"/>
      <c r="AU16" s="133"/>
      <c r="AV16" s="133">
        <v>18</v>
      </c>
      <c r="AW16" s="133"/>
      <c r="AX16" s="133"/>
      <c r="AY16" s="133"/>
      <c r="AZ16" s="133"/>
      <c r="BA16" s="133"/>
      <c r="BB16" s="133">
        <v>1</v>
      </c>
      <c r="BC16" s="133"/>
      <c r="BD16" s="132">
        <v>7</v>
      </c>
      <c r="BE16" s="144"/>
      <c r="BF16" s="135"/>
      <c r="BG16" s="144"/>
      <c r="BH16" s="137">
        <f t="shared" si="3"/>
        <v>89</v>
      </c>
      <c r="BI16" s="138">
        <v>1</v>
      </c>
      <c r="BJ16" s="139">
        <f t="shared" si="4"/>
        <v>90</v>
      </c>
      <c r="BK16" s="503"/>
      <c r="BL16" s="129"/>
      <c r="BM16" s="111"/>
      <c r="BN16" s="130"/>
      <c r="BO16" s="130"/>
      <c r="BP16" s="130"/>
      <c r="BQ16" s="130"/>
      <c r="BR16" s="130"/>
      <c r="BS16" s="130"/>
      <c r="BT16" s="130"/>
      <c r="BU16" s="130"/>
      <c r="BV16" s="130"/>
      <c r="BW16" s="130"/>
      <c r="BX16" s="130"/>
      <c r="BY16" s="130"/>
      <c r="BZ16" s="130"/>
      <c r="CA16" s="130"/>
      <c r="CB16" s="130"/>
    </row>
    <row r="17" spans="1:80" ht="19.5" customHeight="1">
      <c r="A17" s="502">
        <v>13</v>
      </c>
      <c r="B17" s="131" t="s">
        <v>632</v>
      </c>
      <c r="C17" s="343" t="s">
        <v>1101</v>
      </c>
      <c r="D17" s="120">
        <v>96</v>
      </c>
      <c r="E17" s="125">
        <v>3</v>
      </c>
      <c r="F17" s="132"/>
      <c r="G17" s="133"/>
      <c r="H17" s="133"/>
      <c r="I17" s="133"/>
      <c r="J17" s="132"/>
      <c r="K17" s="132"/>
      <c r="L17" s="132"/>
      <c r="M17" s="132"/>
      <c r="N17" s="132"/>
      <c r="O17" s="133"/>
      <c r="P17" s="125">
        <f t="shared" si="0"/>
        <v>0</v>
      </c>
      <c r="Q17" s="143"/>
      <c r="R17" s="132"/>
      <c r="S17" s="132"/>
      <c r="T17" s="132"/>
      <c r="U17" s="132"/>
      <c r="V17" s="133"/>
      <c r="W17" s="133"/>
      <c r="X17" s="133"/>
      <c r="Y17" s="125">
        <f t="shared" si="1"/>
        <v>0</v>
      </c>
      <c r="Z17" s="125">
        <f t="shared" si="2"/>
        <v>0</v>
      </c>
      <c r="AA17" s="134"/>
      <c r="AB17" s="132"/>
      <c r="AC17" s="132"/>
      <c r="AD17" s="132"/>
      <c r="AE17" s="132"/>
      <c r="AF17" s="132"/>
      <c r="AG17" s="132">
        <v>6</v>
      </c>
      <c r="AH17" s="132"/>
      <c r="AI17" s="132"/>
      <c r="AJ17" s="18">
        <v>58</v>
      </c>
      <c r="AK17" s="132"/>
      <c r="AL17" s="132"/>
      <c r="AM17" s="132"/>
      <c r="AN17" s="132">
        <v>10</v>
      </c>
      <c r="AO17" s="132"/>
      <c r="AP17" s="132"/>
      <c r="AQ17" s="132"/>
      <c r="AR17" s="133"/>
      <c r="AS17" s="133"/>
      <c r="AT17" s="133"/>
      <c r="AU17" s="133">
        <v>4</v>
      </c>
      <c r="AV17" s="133">
        <v>8</v>
      </c>
      <c r="AW17" s="133"/>
      <c r="AX17" s="133"/>
      <c r="AY17" s="133"/>
      <c r="AZ17" s="133"/>
      <c r="BA17" s="133"/>
      <c r="BB17" s="133"/>
      <c r="BC17" s="133"/>
      <c r="BD17" s="132"/>
      <c r="BE17" s="141"/>
      <c r="BF17" s="18"/>
      <c r="BG17" s="141">
        <v>10</v>
      </c>
      <c r="BH17" s="145">
        <f t="shared" si="3"/>
        <v>96</v>
      </c>
      <c r="BI17" s="140">
        <v>3</v>
      </c>
      <c r="BJ17" s="146">
        <f t="shared" si="4"/>
        <v>99</v>
      </c>
      <c r="BK17" s="504"/>
      <c r="BL17" s="147"/>
      <c r="BM17" s="111"/>
      <c r="BN17" s="130"/>
      <c r="BO17" s="130"/>
      <c r="BP17" s="130"/>
      <c r="BQ17" s="130"/>
      <c r="BR17" s="130"/>
      <c r="BS17" s="130"/>
      <c r="BT17" s="130"/>
      <c r="BU17" s="130"/>
      <c r="BV17" s="130"/>
      <c r="BW17" s="130"/>
      <c r="BX17" s="130"/>
      <c r="BY17" s="130"/>
      <c r="BZ17" s="130"/>
      <c r="CA17" s="130"/>
      <c r="CB17" s="130"/>
    </row>
    <row r="18" spans="1:80" ht="19.5" customHeight="1">
      <c r="A18" s="471">
        <v>14</v>
      </c>
      <c r="B18" s="148" t="s">
        <v>675</v>
      </c>
      <c r="C18" s="343" t="s">
        <v>1109</v>
      </c>
      <c r="D18" s="149">
        <v>51</v>
      </c>
      <c r="E18" s="142">
        <v>1</v>
      </c>
      <c r="F18" s="18"/>
      <c r="G18" s="141"/>
      <c r="H18" s="141"/>
      <c r="I18" s="141"/>
      <c r="J18" s="18"/>
      <c r="K18" s="18"/>
      <c r="L18" s="18"/>
      <c r="M18" s="18"/>
      <c r="N18" s="18"/>
      <c r="O18" s="141"/>
      <c r="P18" s="142">
        <f t="shared" si="0"/>
        <v>0</v>
      </c>
      <c r="Q18" s="143"/>
      <c r="R18" s="18"/>
      <c r="S18" s="18"/>
      <c r="T18" s="18"/>
      <c r="U18" s="18"/>
      <c r="V18" s="141"/>
      <c r="W18" s="141"/>
      <c r="X18" s="141"/>
      <c r="Y18" s="142">
        <f t="shared" si="1"/>
        <v>0</v>
      </c>
      <c r="Z18" s="142">
        <f t="shared" si="2"/>
        <v>0</v>
      </c>
      <c r="AA18" s="143">
        <v>4</v>
      </c>
      <c r="AB18" s="18"/>
      <c r="AC18" s="18"/>
      <c r="AD18" s="18">
        <v>6</v>
      </c>
      <c r="AE18" s="18"/>
      <c r="AF18" s="18"/>
      <c r="AG18" s="18"/>
      <c r="AH18" s="18"/>
      <c r="AI18" s="18"/>
      <c r="AJ18" s="18"/>
      <c r="AK18" s="18"/>
      <c r="AL18" s="18"/>
      <c r="AM18" s="18"/>
      <c r="AN18" s="18"/>
      <c r="AO18" s="18"/>
      <c r="AP18" s="18"/>
      <c r="AQ18" s="141"/>
      <c r="AR18" s="141"/>
      <c r="AS18" s="141"/>
      <c r="AT18" s="141"/>
      <c r="AU18" s="141"/>
      <c r="AV18" s="141">
        <v>41</v>
      </c>
      <c r="AW18" s="141"/>
      <c r="AX18" s="141"/>
      <c r="AY18" s="141"/>
      <c r="AZ18" s="141"/>
      <c r="BA18" s="141"/>
      <c r="BB18" s="141"/>
      <c r="BC18" s="141"/>
      <c r="BD18" s="18"/>
      <c r="BE18" s="141"/>
      <c r="BF18" s="18"/>
      <c r="BG18" s="141"/>
      <c r="BH18" s="145">
        <f t="shared" si="3"/>
        <v>51</v>
      </c>
      <c r="BI18" s="140">
        <v>1</v>
      </c>
      <c r="BJ18" s="146">
        <f t="shared" si="4"/>
        <v>52</v>
      </c>
      <c r="BK18" s="504"/>
      <c r="BL18" s="147"/>
      <c r="BM18" s="111"/>
      <c r="BN18" s="130"/>
      <c r="BO18" s="130"/>
      <c r="BP18" s="130"/>
      <c r="BQ18" s="130"/>
      <c r="BR18" s="130"/>
      <c r="BS18" s="130"/>
      <c r="BT18" s="130"/>
      <c r="BU18" s="130"/>
      <c r="BV18" s="130"/>
      <c r="BW18" s="130"/>
      <c r="BX18" s="130"/>
      <c r="BY18" s="130"/>
      <c r="BZ18" s="130"/>
      <c r="CA18" s="130"/>
      <c r="CB18" s="130"/>
    </row>
    <row r="19" spans="1:80" ht="19.5" customHeight="1">
      <c r="A19" s="471">
        <v>15</v>
      </c>
      <c r="B19" s="148"/>
      <c r="C19" s="148" t="s">
        <v>1199</v>
      </c>
      <c r="D19" s="149">
        <v>0</v>
      </c>
      <c r="E19" s="142">
        <v>0</v>
      </c>
      <c r="F19" s="18"/>
      <c r="G19" s="141"/>
      <c r="H19" s="141"/>
      <c r="I19" s="141"/>
      <c r="J19" s="18"/>
      <c r="K19" s="18"/>
      <c r="L19" s="18"/>
      <c r="M19" s="18"/>
      <c r="N19" s="18"/>
      <c r="O19" s="141"/>
      <c r="P19" s="142">
        <f t="shared" si="0"/>
        <v>0</v>
      </c>
      <c r="Q19" s="143"/>
      <c r="R19" s="18"/>
      <c r="S19" s="18"/>
      <c r="T19" s="18"/>
      <c r="U19" s="18"/>
      <c r="V19" s="141"/>
      <c r="W19" s="141"/>
      <c r="X19" s="141"/>
      <c r="Y19" s="142">
        <f t="shared" si="1"/>
        <v>0</v>
      </c>
      <c r="Z19" s="142">
        <f t="shared" si="2"/>
        <v>0</v>
      </c>
      <c r="AA19" s="143"/>
      <c r="AB19" s="18"/>
      <c r="AC19" s="18"/>
      <c r="AD19" s="18"/>
      <c r="AE19" s="18"/>
      <c r="AF19" s="18"/>
      <c r="AG19" s="18"/>
      <c r="AH19" s="18"/>
      <c r="AI19" s="18"/>
      <c r="AJ19" s="18"/>
      <c r="AK19" s="18"/>
      <c r="AL19" s="18"/>
      <c r="AM19" s="18"/>
      <c r="AN19" s="18"/>
      <c r="AO19" s="18"/>
      <c r="AP19" s="18"/>
      <c r="AQ19" s="141"/>
      <c r="AR19" s="141"/>
      <c r="AS19" s="141"/>
      <c r="AT19" s="141"/>
      <c r="AU19" s="141"/>
      <c r="AV19" s="141"/>
      <c r="AW19" s="141"/>
      <c r="AX19" s="141"/>
      <c r="AY19" s="141"/>
      <c r="AZ19" s="141"/>
      <c r="BA19" s="141"/>
      <c r="BB19" s="141"/>
      <c r="BC19" s="141"/>
      <c r="BD19" s="18"/>
      <c r="BE19" s="141"/>
      <c r="BF19" s="18"/>
      <c r="BG19" s="141"/>
      <c r="BH19" s="145">
        <f t="shared" si="3"/>
        <v>0</v>
      </c>
      <c r="BI19" s="140">
        <v>0</v>
      </c>
      <c r="BJ19" s="146">
        <f t="shared" si="4"/>
        <v>0</v>
      </c>
      <c r="BK19" s="504"/>
      <c r="BL19" s="147"/>
      <c r="BM19" s="111"/>
      <c r="BN19" s="130"/>
      <c r="BO19" s="130"/>
      <c r="BP19" s="130"/>
      <c r="BQ19" s="130"/>
      <c r="BR19" s="130"/>
      <c r="BS19" s="130"/>
      <c r="BT19" s="130"/>
      <c r="BU19" s="130"/>
      <c r="BV19" s="130"/>
      <c r="BW19" s="130"/>
      <c r="BX19" s="130"/>
      <c r="BY19" s="130"/>
      <c r="BZ19" s="130"/>
      <c r="CA19" s="130"/>
      <c r="CB19" s="130"/>
    </row>
    <row r="20" spans="1:80" ht="19.5" customHeight="1">
      <c r="A20" s="471">
        <v>16</v>
      </c>
      <c r="B20" s="150" t="s">
        <v>644</v>
      </c>
      <c r="C20" s="345" t="s">
        <v>1110</v>
      </c>
      <c r="D20" s="151">
        <v>31</v>
      </c>
      <c r="E20" s="152">
        <v>1</v>
      </c>
      <c r="F20" s="23"/>
      <c r="G20" s="153"/>
      <c r="H20" s="153"/>
      <c r="I20" s="153"/>
      <c r="J20" s="23"/>
      <c r="K20" s="23"/>
      <c r="L20" s="23"/>
      <c r="M20" s="23"/>
      <c r="N20" s="23"/>
      <c r="O20" s="153"/>
      <c r="P20" s="152">
        <f t="shared" si="0"/>
        <v>0</v>
      </c>
      <c r="Q20" s="154"/>
      <c r="R20" s="23"/>
      <c r="S20" s="23"/>
      <c r="T20" s="23"/>
      <c r="U20" s="23"/>
      <c r="V20" s="153"/>
      <c r="W20" s="153"/>
      <c r="X20" s="153"/>
      <c r="Y20" s="152">
        <f t="shared" si="1"/>
        <v>0</v>
      </c>
      <c r="Z20" s="152">
        <f t="shared" si="2"/>
        <v>0</v>
      </c>
      <c r="AA20" s="154">
        <v>22</v>
      </c>
      <c r="AB20" s="23">
        <v>5</v>
      </c>
      <c r="AC20" s="23">
        <v>1</v>
      </c>
      <c r="AD20" s="23">
        <v>2</v>
      </c>
      <c r="AE20" s="23"/>
      <c r="AF20" s="23"/>
      <c r="AG20" s="23"/>
      <c r="AH20" s="23"/>
      <c r="AI20" s="23"/>
      <c r="AJ20" s="23"/>
      <c r="AK20" s="23"/>
      <c r="AL20" s="23"/>
      <c r="AM20" s="23"/>
      <c r="AN20" s="23"/>
      <c r="AO20" s="23"/>
      <c r="AP20" s="23"/>
      <c r="AQ20" s="153">
        <v>1</v>
      </c>
      <c r="AR20" s="153"/>
      <c r="AS20" s="153"/>
      <c r="AT20" s="153"/>
      <c r="AU20" s="153"/>
      <c r="AV20" s="153"/>
      <c r="AW20" s="153"/>
      <c r="AX20" s="153"/>
      <c r="AY20" s="153"/>
      <c r="AZ20" s="153"/>
      <c r="BA20" s="153"/>
      <c r="BB20" s="153"/>
      <c r="BC20" s="153"/>
      <c r="BD20" s="23"/>
      <c r="BE20" s="153"/>
      <c r="BF20" s="23"/>
      <c r="BG20" s="153"/>
      <c r="BH20" s="155">
        <f t="shared" si="3"/>
        <v>31</v>
      </c>
      <c r="BI20" s="156">
        <v>1</v>
      </c>
      <c r="BJ20" s="157">
        <f t="shared" si="4"/>
        <v>32</v>
      </c>
      <c r="BK20" s="505"/>
      <c r="BL20" s="147"/>
      <c r="BM20" s="111"/>
      <c r="BN20" s="130"/>
      <c r="BO20" s="130"/>
      <c r="BP20" s="130"/>
      <c r="BQ20" s="130"/>
      <c r="BR20" s="130"/>
      <c r="BS20" s="130"/>
      <c r="BT20" s="130"/>
      <c r="BU20" s="130"/>
      <c r="BV20" s="130"/>
      <c r="BW20" s="130"/>
      <c r="BX20" s="130"/>
      <c r="BY20" s="130"/>
      <c r="BZ20" s="130"/>
      <c r="CA20" s="130"/>
      <c r="CB20" s="130"/>
    </row>
    <row r="21" spans="1:80" ht="19.5" customHeight="1">
      <c r="A21" s="471">
        <v>17</v>
      </c>
      <c r="B21" s="150" t="s">
        <v>1079</v>
      </c>
      <c r="C21" s="345" t="s">
        <v>1111</v>
      </c>
      <c r="D21" s="151">
        <v>3</v>
      </c>
      <c r="E21" s="152">
        <v>0</v>
      </c>
      <c r="F21" s="23"/>
      <c r="G21" s="153"/>
      <c r="H21" s="153"/>
      <c r="I21" s="153"/>
      <c r="J21" s="23"/>
      <c r="K21" s="23"/>
      <c r="L21" s="23"/>
      <c r="M21" s="23"/>
      <c r="N21" s="23"/>
      <c r="O21" s="153"/>
      <c r="P21" s="152">
        <f t="shared" si="0"/>
        <v>0</v>
      </c>
      <c r="Q21" s="154"/>
      <c r="R21" s="23"/>
      <c r="S21" s="23"/>
      <c r="T21" s="23"/>
      <c r="U21" s="23"/>
      <c r="V21" s="153"/>
      <c r="W21" s="153"/>
      <c r="X21" s="153"/>
      <c r="Y21" s="152">
        <f t="shared" si="1"/>
        <v>0</v>
      </c>
      <c r="Z21" s="152">
        <f t="shared" si="2"/>
        <v>0</v>
      </c>
      <c r="AA21" s="154"/>
      <c r="AB21" s="23"/>
      <c r="AC21" s="23"/>
      <c r="AD21" s="23"/>
      <c r="AE21" s="23"/>
      <c r="AF21" s="23"/>
      <c r="AG21" s="23">
        <v>3</v>
      </c>
      <c r="AH21" s="23"/>
      <c r="AI21" s="23"/>
      <c r="AJ21" s="23"/>
      <c r="AK21" s="23"/>
      <c r="AL21" s="23"/>
      <c r="AM21" s="23"/>
      <c r="AN21" s="23"/>
      <c r="AO21" s="23"/>
      <c r="AP21" s="23"/>
      <c r="AQ21" s="153"/>
      <c r="AR21" s="153"/>
      <c r="AS21" s="153"/>
      <c r="AT21" s="153"/>
      <c r="AU21" s="153"/>
      <c r="AV21" s="153"/>
      <c r="AW21" s="153"/>
      <c r="AX21" s="153"/>
      <c r="AY21" s="153"/>
      <c r="AZ21" s="153"/>
      <c r="BA21" s="153"/>
      <c r="BB21" s="153"/>
      <c r="BC21" s="153"/>
      <c r="BD21" s="23"/>
      <c r="BE21" s="153"/>
      <c r="BF21" s="23"/>
      <c r="BG21" s="153"/>
      <c r="BH21" s="155">
        <f t="shared" si="3"/>
        <v>3</v>
      </c>
      <c r="BI21" s="156">
        <v>0</v>
      </c>
      <c r="BJ21" s="157">
        <f t="shared" si="4"/>
        <v>3</v>
      </c>
      <c r="BK21" s="505"/>
      <c r="BL21" s="147"/>
      <c r="BM21" s="111"/>
      <c r="BN21" s="130"/>
      <c r="BO21" s="130"/>
      <c r="BP21" s="130"/>
      <c r="BQ21" s="130"/>
      <c r="BR21" s="130"/>
      <c r="BS21" s="130"/>
      <c r="BT21" s="130"/>
      <c r="BU21" s="130"/>
      <c r="BV21" s="130"/>
      <c r="BW21" s="130"/>
      <c r="BX21" s="130"/>
      <c r="BY21" s="130"/>
      <c r="BZ21" s="130"/>
      <c r="CA21" s="130"/>
      <c r="CB21" s="130"/>
    </row>
    <row r="22" spans="1:80" ht="19.5" customHeight="1">
      <c r="A22" s="471">
        <v>18</v>
      </c>
      <c r="B22" s="148" t="s">
        <v>677</v>
      </c>
      <c r="C22" s="343" t="s">
        <v>1349</v>
      </c>
      <c r="D22" s="149">
        <v>27</v>
      </c>
      <c r="E22" s="142">
        <v>0</v>
      </c>
      <c r="F22" s="18"/>
      <c r="G22" s="141"/>
      <c r="H22" s="141"/>
      <c r="I22" s="141"/>
      <c r="J22" s="18"/>
      <c r="K22" s="18"/>
      <c r="L22" s="18"/>
      <c r="M22" s="18"/>
      <c r="N22" s="18"/>
      <c r="O22" s="141"/>
      <c r="P22" s="142">
        <f t="shared" si="0"/>
        <v>0</v>
      </c>
      <c r="Q22" s="143"/>
      <c r="R22" s="18">
        <v>3</v>
      </c>
      <c r="S22" s="18"/>
      <c r="T22" s="18"/>
      <c r="U22" s="18"/>
      <c r="V22" s="141"/>
      <c r="W22" s="141"/>
      <c r="X22" s="141"/>
      <c r="Y22" s="142">
        <f t="shared" si="1"/>
        <v>3</v>
      </c>
      <c r="Z22" s="142">
        <f t="shared" si="2"/>
        <v>-3</v>
      </c>
      <c r="AA22" s="143">
        <v>9</v>
      </c>
      <c r="AB22" s="18"/>
      <c r="AC22" s="18">
        <v>3</v>
      </c>
      <c r="AD22" s="18">
        <v>4</v>
      </c>
      <c r="AE22" s="18">
        <v>2</v>
      </c>
      <c r="AF22" s="18"/>
      <c r="AG22" s="18"/>
      <c r="AH22" s="18"/>
      <c r="AI22" s="18"/>
      <c r="AJ22" s="18"/>
      <c r="AK22" s="18"/>
      <c r="AL22" s="18"/>
      <c r="AM22" s="18"/>
      <c r="AN22" s="18"/>
      <c r="AO22" s="18"/>
      <c r="AP22" s="18"/>
      <c r="AQ22" s="141">
        <v>1</v>
      </c>
      <c r="AR22" s="141"/>
      <c r="AS22" s="141"/>
      <c r="AT22" s="141"/>
      <c r="AU22" s="141"/>
      <c r="AV22" s="141">
        <v>5</v>
      </c>
      <c r="AW22" s="141"/>
      <c r="AX22" s="141"/>
      <c r="AY22" s="141"/>
      <c r="AZ22" s="141"/>
      <c r="BA22" s="141"/>
      <c r="BB22" s="141"/>
      <c r="BC22" s="141"/>
      <c r="BD22" s="18"/>
      <c r="BE22" s="141"/>
      <c r="BF22" s="18"/>
      <c r="BG22" s="141"/>
      <c r="BH22" s="145">
        <f t="shared" si="3"/>
        <v>24</v>
      </c>
      <c r="BI22" s="140">
        <v>0</v>
      </c>
      <c r="BJ22" s="146">
        <f t="shared" si="4"/>
        <v>24</v>
      </c>
      <c r="BK22" s="504"/>
      <c r="BL22" s="147"/>
      <c r="BM22" s="111"/>
      <c r="BN22" s="130"/>
      <c r="BO22" s="130"/>
      <c r="BP22" s="130"/>
      <c r="BQ22" s="130"/>
      <c r="BR22" s="130"/>
      <c r="BS22" s="130"/>
      <c r="BT22" s="130"/>
      <c r="BU22" s="130"/>
      <c r="BV22" s="130"/>
      <c r="BW22" s="130"/>
      <c r="BX22" s="130"/>
      <c r="BY22" s="130"/>
      <c r="BZ22" s="130"/>
      <c r="CA22" s="130"/>
      <c r="CB22" s="130"/>
    </row>
    <row r="23" spans="1:80" ht="19.5" customHeight="1">
      <c r="A23" s="471">
        <v>19</v>
      </c>
      <c r="B23" s="150" t="s">
        <v>693</v>
      </c>
      <c r="C23" s="345" t="s">
        <v>1112</v>
      </c>
      <c r="D23" s="151">
        <v>25</v>
      </c>
      <c r="E23" s="152">
        <v>1</v>
      </c>
      <c r="F23" s="23"/>
      <c r="G23" s="153"/>
      <c r="H23" s="153"/>
      <c r="I23" s="153"/>
      <c r="J23" s="23"/>
      <c r="K23" s="23"/>
      <c r="L23" s="23"/>
      <c r="M23" s="23"/>
      <c r="N23" s="23"/>
      <c r="O23" s="153"/>
      <c r="P23" s="152">
        <f t="shared" si="0"/>
        <v>0</v>
      </c>
      <c r="Q23" s="154"/>
      <c r="R23" s="23"/>
      <c r="S23" s="23"/>
      <c r="T23" s="23"/>
      <c r="U23" s="23"/>
      <c r="V23" s="153"/>
      <c r="W23" s="153"/>
      <c r="X23" s="153"/>
      <c r="Y23" s="152">
        <f t="shared" si="1"/>
        <v>0</v>
      </c>
      <c r="Z23" s="152">
        <f t="shared" si="2"/>
        <v>0</v>
      </c>
      <c r="AA23" s="154">
        <v>9</v>
      </c>
      <c r="AB23" s="23"/>
      <c r="AC23" s="23">
        <v>16</v>
      </c>
      <c r="AD23" s="23"/>
      <c r="AE23" s="23"/>
      <c r="AF23" s="23"/>
      <c r="AG23" s="23"/>
      <c r="AH23" s="23"/>
      <c r="AI23" s="23"/>
      <c r="AJ23" s="23"/>
      <c r="AK23" s="23"/>
      <c r="AL23" s="23"/>
      <c r="AM23" s="23"/>
      <c r="AN23" s="23"/>
      <c r="AO23" s="23"/>
      <c r="AP23" s="23"/>
      <c r="AQ23" s="153"/>
      <c r="AR23" s="153"/>
      <c r="AS23" s="153"/>
      <c r="AT23" s="153"/>
      <c r="AU23" s="153"/>
      <c r="AV23" s="153"/>
      <c r="AW23" s="153"/>
      <c r="AX23" s="153"/>
      <c r="AY23" s="153"/>
      <c r="AZ23" s="153"/>
      <c r="BA23" s="153"/>
      <c r="BB23" s="153"/>
      <c r="BC23" s="153"/>
      <c r="BD23" s="23"/>
      <c r="BE23" s="153"/>
      <c r="BF23" s="23"/>
      <c r="BG23" s="153"/>
      <c r="BH23" s="155">
        <f t="shared" si="3"/>
        <v>25</v>
      </c>
      <c r="BI23" s="156">
        <v>1</v>
      </c>
      <c r="BJ23" s="157">
        <f t="shared" si="4"/>
        <v>26</v>
      </c>
      <c r="BK23" s="505"/>
      <c r="BL23" s="147"/>
      <c r="BM23" s="111"/>
      <c r="BN23" s="130"/>
      <c r="BO23" s="130"/>
      <c r="BP23" s="130"/>
      <c r="BQ23" s="130"/>
      <c r="BR23" s="130"/>
      <c r="BS23" s="130"/>
      <c r="BT23" s="130"/>
      <c r="BU23" s="130"/>
      <c r="BV23" s="130"/>
      <c r="BW23" s="130"/>
      <c r="BX23" s="130"/>
      <c r="BY23" s="130"/>
      <c r="BZ23" s="130"/>
      <c r="CA23" s="130"/>
      <c r="CB23" s="130"/>
    </row>
    <row r="24" spans="1:80" ht="19.5" customHeight="1">
      <c r="A24" s="471">
        <v>20</v>
      </c>
      <c r="B24" s="148" t="s">
        <v>689</v>
      </c>
      <c r="C24" s="148" t="s">
        <v>1200</v>
      </c>
      <c r="D24" s="149">
        <v>2</v>
      </c>
      <c r="E24" s="142">
        <v>0</v>
      </c>
      <c r="F24" s="18"/>
      <c r="G24" s="141"/>
      <c r="H24" s="141"/>
      <c r="I24" s="141"/>
      <c r="J24" s="18"/>
      <c r="K24" s="18"/>
      <c r="L24" s="18"/>
      <c r="M24" s="18"/>
      <c r="N24" s="18"/>
      <c r="O24" s="141"/>
      <c r="P24" s="142">
        <f t="shared" si="0"/>
        <v>0</v>
      </c>
      <c r="Q24" s="143"/>
      <c r="R24" s="18"/>
      <c r="S24" s="18"/>
      <c r="T24" s="18"/>
      <c r="U24" s="18"/>
      <c r="V24" s="141"/>
      <c r="W24" s="141"/>
      <c r="X24" s="141"/>
      <c r="Y24" s="142">
        <f t="shared" si="1"/>
        <v>0</v>
      </c>
      <c r="Z24" s="142">
        <f t="shared" si="2"/>
        <v>0</v>
      </c>
      <c r="AA24" s="143">
        <v>2</v>
      </c>
      <c r="AB24" s="18"/>
      <c r="AC24" s="18"/>
      <c r="AD24" s="18"/>
      <c r="AE24" s="18"/>
      <c r="AF24" s="18"/>
      <c r="AG24" s="18"/>
      <c r="AH24" s="18"/>
      <c r="AI24" s="18"/>
      <c r="AJ24" s="18"/>
      <c r="AK24" s="18"/>
      <c r="AL24" s="18"/>
      <c r="AM24" s="18"/>
      <c r="AN24" s="18"/>
      <c r="AO24" s="18"/>
      <c r="AP24" s="18"/>
      <c r="AQ24" s="141"/>
      <c r="AR24" s="141"/>
      <c r="AS24" s="141"/>
      <c r="AT24" s="141"/>
      <c r="AU24" s="141"/>
      <c r="AV24" s="141"/>
      <c r="AW24" s="141"/>
      <c r="AX24" s="141"/>
      <c r="AY24" s="141"/>
      <c r="AZ24" s="141"/>
      <c r="BA24" s="141"/>
      <c r="BB24" s="141"/>
      <c r="BC24" s="141"/>
      <c r="BD24" s="18"/>
      <c r="BE24" s="141"/>
      <c r="BF24" s="18"/>
      <c r="BG24" s="141"/>
      <c r="BH24" s="145">
        <f t="shared" si="3"/>
        <v>2</v>
      </c>
      <c r="BI24" s="140">
        <v>0</v>
      </c>
      <c r="BJ24" s="146">
        <f t="shared" si="4"/>
        <v>2</v>
      </c>
      <c r="BK24" s="504"/>
      <c r="BL24" s="147"/>
      <c r="BM24" s="111"/>
      <c r="BN24" s="130"/>
      <c r="BO24" s="130"/>
      <c r="BP24" s="130"/>
      <c r="BQ24" s="130"/>
      <c r="BR24" s="130"/>
      <c r="BS24" s="130"/>
      <c r="BT24" s="130"/>
      <c r="BU24" s="130"/>
      <c r="BV24" s="130"/>
      <c r="BW24" s="130"/>
      <c r="BX24" s="130"/>
      <c r="BY24" s="130"/>
      <c r="BZ24" s="130"/>
      <c r="CA24" s="130"/>
      <c r="CB24" s="130"/>
    </row>
    <row r="25" spans="1:80" ht="19.5" customHeight="1">
      <c r="A25" s="471">
        <v>21</v>
      </c>
      <c r="B25" s="148" t="s">
        <v>689</v>
      </c>
      <c r="C25" s="148" t="s">
        <v>1340</v>
      </c>
      <c r="D25" s="149">
        <v>13</v>
      </c>
      <c r="E25" s="142">
        <v>0</v>
      </c>
      <c r="F25" s="18"/>
      <c r="G25" s="141"/>
      <c r="H25" s="141"/>
      <c r="I25" s="141"/>
      <c r="J25" s="18"/>
      <c r="K25" s="18"/>
      <c r="L25" s="18"/>
      <c r="M25" s="18"/>
      <c r="N25" s="18"/>
      <c r="O25" s="141"/>
      <c r="P25" s="142">
        <f>SUM(F25:O25)</f>
        <v>0</v>
      </c>
      <c r="Q25" s="143"/>
      <c r="R25" s="18"/>
      <c r="S25" s="18"/>
      <c r="T25" s="18"/>
      <c r="U25" s="18"/>
      <c r="V25" s="141"/>
      <c r="W25" s="141"/>
      <c r="X25" s="141"/>
      <c r="Y25" s="142">
        <f>SUM(Q25:X25)</f>
        <v>0</v>
      </c>
      <c r="Z25" s="142">
        <f>P25-Y25</f>
        <v>0</v>
      </c>
      <c r="AA25" s="143">
        <v>10</v>
      </c>
      <c r="AB25" s="18"/>
      <c r="AC25" s="18"/>
      <c r="AD25" s="18"/>
      <c r="AE25" s="18"/>
      <c r="AF25" s="18"/>
      <c r="AG25" s="18">
        <v>3</v>
      </c>
      <c r="AH25" s="18"/>
      <c r="AI25" s="18"/>
      <c r="AJ25" s="18"/>
      <c r="AK25" s="18"/>
      <c r="AL25" s="18"/>
      <c r="AM25" s="18"/>
      <c r="AN25" s="18"/>
      <c r="AO25" s="18"/>
      <c r="AP25" s="18"/>
      <c r="AQ25" s="141"/>
      <c r="AR25" s="141"/>
      <c r="AS25" s="141"/>
      <c r="AT25" s="141"/>
      <c r="AU25" s="141"/>
      <c r="AV25" s="141"/>
      <c r="AW25" s="141"/>
      <c r="AX25" s="141"/>
      <c r="AY25" s="141"/>
      <c r="AZ25" s="141"/>
      <c r="BA25" s="141"/>
      <c r="BB25" s="141"/>
      <c r="BC25" s="141"/>
      <c r="BD25" s="18"/>
      <c r="BE25" s="141"/>
      <c r="BF25" s="18"/>
      <c r="BG25" s="141"/>
      <c r="BH25" s="145">
        <f>SUM(AA25:BG25)</f>
        <v>13</v>
      </c>
      <c r="BI25" s="140">
        <v>0</v>
      </c>
      <c r="BJ25" s="146">
        <f>BH25+BI25</f>
        <v>13</v>
      </c>
      <c r="BK25" s="504"/>
      <c r="BL25" s="147"/>
      <c r="BM25" s="111"/>
      <c r="BN25" s="130"/>
      <c r="BO25" s="130"/>
      <c r="BP25" s="130"/>
      <c r="BQ25" s="130"/>
      <c r="BR25" s="130"/>
      <c r="BS25" s="130"/>
      <c r="BT25" s="130"/>
      <c r="BU25" s="130"/>
      <c r="BV25" s="130"/>
      <c r="BW25" s="130"/>
      <c r="BX25" s="130"/>
      <c r="BY25" s="130"/>
      <c r="BZ25" s="130"/>
      <c r="CA25" s="130"/>
      <c r="CB25" s="130"/>
    </row>
    <row r="26" spans="1:80" ht="19.5" customHeight="1">
      <c r="A26" s="471">
        <v>22</v>
      </c>
      <c r="B26" s="150" t="s">
        <v>481</v>
      </c>
      <c r="C26" s="345" t="s">
        <v>1345</v>
      </c>
      <c r="D26" s="151">
        <v>227</v>
      </c>
      <c r="E26" s="152">
        <v>15</v>
      </c>
      <c r="F26" s="23"/>
      <c r="G26" s="153"/>
      <c r="H26" s="153"/>
      <c r="I26" s="153"/>
      <c r="J26" s="23"/>
      <c r="K26" s="23"/>
      <c r="L26" s="23"/>
      <c r="M26" s="23"/>
      <c r="N26" s="23"/>
      <c r="O26" s="153"/>
      <c r="P26" s="152">
        <f t="shared" si="0"/>
        <v>0</v>
      </c>
      <c r="Q26" s="154"/>
      <c r="R26" s="23"/>
      <c r="S26" s="23"/>
      <c r="T26" s="23"/>
      <c r="U26" s="23"/>
      <c r="V26" s="153"/>
      <c r="W26" s="153"/>
      <c r="X26" s="153"/>
      <c r="Y26" s="152">
        <f t="shared" si="1"/>
        <v>0</v>
      </c>
      <c r="Z26" s="152">
        <f t="shared" si="2"/>
        <v>0</v>
      </c>
      <c r="AA26" s="154">
        <v>59</v>
      </c>
      <c r="AB26" s="23">
        <v>1</v>
      </c>
      <c r="AC26" s="23">
        <v>1</v>
      </c>
      <c r="AD26" s="23">
        <v>71</v>
      </c>
      <c r="AE26" s="23"/>
      <c r="AF26" s="23"/>
      <c r="AG26" s="23"/>
      <c r="AH26" s="23"/>
      <c r="AI26" s="23">
        <v>25</v>
      </c>
      <c r="AJ26" s="23"/>
      <c r="AK26" s="23"/>
      <c r="AL26" s="23"/>
      <c r="AM26" s="23"/>
      <c r="AN26" s="23">
        <v>70</v>
      </c>
      <c r="AO26" s="23"/>
      <c r="AP26" s="23"/>
      <c r="AQ26" s="153"/>
      <c r="AR26" s="153"/>
      <c r="AS26" s="153"/>
      <c r="AT26" s="153"/>
      <c r="AU26" s="153"/>
      <c r="AV26" s="153"/>
      <c r="AW26" s="153"/>
      <c r="AX26" s="153"/>
      <c r="AY26" s="153"/>
      <c r="AZ26" s="153"/>
      <c r="BA26" s="153"/>
      <c r="BB26" s="153"/>
      <c r="BC26" s="153"/>
      <c r="BD26" s="23"/>
      <c r="BE26" s="153"/>
      <c r="BF26" s="23"/>
      <c r="BG26" s="153"/>
      <c r="BH26" s="155">
        <f t="shared" si="3"/>
        <v>227</v>
      </c>
      <c r="BI26" s="156">
        <v>15</v>
      </c>
      <c r="BJ26" s="157">
        <f t="shared" si="4"/>
        <v>242</v>
      </c>
      <c r="BK26" s="505"/>
      <c r="BL26" s="147"/>
      <c r="BM26" s="111"/>
      <c r="BN26" s="130"/>
      <c r="BO26" s="130"/>
      <c r="BP26" s="130"/>
      <c r="BQ26" s="130"/>
      <c r="BR26" s="130"/>
      <c r="BS26" s="130"/>
      <c r="BT26" s="130"/>
      <c r="BU26" s="130"/>
      <c r="BV26" s="130"/>
      <c r="BW26" s="130"/>
      <c r="BX26" s="130"/>
      <c r="BY26" s="130"/>
      <c r="BZ26" s="130"/>
      <c r="CA26" s="130"/>
      <c r="CB26" s="130"/>
    </row>
    <row r="27" spans="1:80" ht="18.75" customHeight="1">
      <c r="A27" s="471">
        <v>23</v>
      </c>
      <c r="B27" s="150" t="s">
        <v>777</v>
      </c>
      <c r="C27" s="150" t="s">
        <v>1139</v>
      </c>
      <c r="D27" s="151">
        <v>4</v>
      </c>
      <c r="E27" s="152">
        <v>0</v>
      </c>
      <c r="F27" s="23"/>
      <c r="G27" s="153"/>
      <c r="H27" s="153"/>
      <c r="I27" s="153"/>
      <c r="J27" s="23"/>
      <c r="K27" s="23"/>
      <c r="L27" s="23"/>
      <c r="M27" s="23"/>
      <c r="N27" s="23"/>
      <c r="O27" s="153"/>
      <c r="P27" s="152">
        <f t="shared" si="0"/>
        <v>0</v>
      </c>
      <c r="Q27" s="154"/>
      <c r="R27" s="23"/>
      <c r="S27" s="23"/>
      <c r="T27" s="23"/>
      <c r="U27" s="23"/>
      <c r="V27" s="153"/>
      <c r="W27" s="153"/>
      <c r="X27" s="153"/>
      <c r="Y27" s="152">
        <f t="shared" si="1"/>
        <v>0</v>
      </c>
      <c r="Z27" s="152">
        <f t="shared" si="2"/>
        <v>0</v>
      </c>
      <c r="AA27" s="154"/>
      <c r="AB27" s="23"/>
      <c r="AC27" s="23"/>
      <c r="AD27" s="23">
        <v>4</v>
      </c>
      <c r="AE27" s="23"/>
      <c r="AF27" s="23"/>
      <c r="AG27" s="23"/>
      <c r="AH27" s="23"/>
      <c r="AI27" s="23"/>
      <c r="AJ27" s="23"/>
      <c r="AK27" s="23"/>
      <c r="AL27" s="23"/>
      <c r="AM27" s="23"/>
      <c r="AN27" s="23"/>
      <c r="AO27" s="23"/>
      <c r="AP27" s="23"/>
      <c r="AQ27" s="153"/>
      <c r="AR27" s="153"/>
      <c r="AS27" s="153"/>
      <c r="AT27" s="153"/>
      <c r="AU27" s="153"/>
      <c r="AV27" s="153"/>
      <c r="AW27" s="153"/>
      <c r="AX27" s="153"/>
      <c r="AY27" s="153"/>
      <c r="AZ27" s="153"/>
      <c r="BA27" s="153"/>
      <c r="BB27" s="153"/>
      <c r="BC27" s="153"/>
      <c r="BD27" s="23"/>
      <c r="BE27" s="153"/>
      <c r="BF27" s="23"/>
      <c r="BG27" s="153"/>
      <c r="BH27" s="155">
        <f t="shared" si="3"/>
        <v>4</v>
      </c>
      <c r="BI27" s="156">
        <v>0</v>
      </c>
      <c r="BJ27" s="157">
        <f t="shared" si="4"/>
        <v>4</v>
      </c>
      <c r="BK27" s="505"/>
      <c r="BL27" s="147"/>
      <c r="BM27" s="111"/>
      <c r="BN27" s="130"/>
      <c r="BO27" s="130"/>
      <c r="BP27" s="130"/>
      <c r="BQ27" s="130"/>
      <c r="BR27" s="130"/>
      <c r="BS27" s="130"/>
      <c r="BT27" s="130"/>
      <c r="BU27" s="130"/>
      <c r="BV27" s="130"/>
      <c r="BW27" s="130"/>
      <c r="BX27" s="130"/>
      <c r="BY27" s="130"/>
      <c r="BZ27" s="130"/>
      <c r="CA27" s="130"/>
      <c r="CB27" s="130"/>
    </row>
    <row r="28" spans="1:80" ht="19.5" customHeight="1">
      <c r="A28" s="471">
        <v>24</v>
      </c>
      <c r="B28" s="158" t="s">
        <v>686</v>
      </c>
      <c r="C28" s="343" t="s">
        <v>1201</v>
      </c>
      <c r="D28" s="149">
        <v>54</v>
      </c>
      <c r="E28" s="142">
        <v>1</v>
      </c>
      <c r="F28" s="18"/>
      <c r="G28" s="141"/>
      <c r="H28" s="141"/>
      <c r="I28" s="141"/>
      <c r="J28" s="18"/>
      <c r="K28" s="18"/>
      <c r="L28" s="18"/>
      <c r="M28" s="18"/>
      <c r="N28" s="18"/>
      <c r="O28" s="141"/>
      <c r="P28" s="142">
        <f t="shared" si="0"/>
        <v>0</v>
      </c>
      <c r="Q28" s="143"/>
      <c r="R28" s="18">
        <v>3</v>
      </c>
      <c r="S28" s="18"/>
      <c r="T28" s="18"/>
      <c r="U28" s="18">
        <v>3</v>
      </c>
      <c r="V28" s="141">
        <v>1</v>
      </c>
      <c r="W28" s="141"/>
      <c r="X28" s="141"/>
      <c r="Y28" s="142">
        <f t="shared" si="1"/>
        <v>7</v>
      </c>
      <c r="Z28" s="142">
        <f t="shared" si="2"/>
        <v>-7</v>
      </c>
      <c r="AA28" s="143">
        <v>14</v>
      </c>
      <c r="AB28" s="18"/>
      <c r="AC28" s="18">
        <v>1</v>
      </c>
      <c r="AD28" s="18">
        <v>7</v>
      </c>
      <c r="AE28" s="18"/>
      <c r="AF28" s="18"/>
      <c r="AG28" s="18"/>
      <c r="AH28" s="18"/>
      <c r="AI28" s="18"/>
      <c r="AJ28" s="18"/>
      <c r="AK28" s="18"/>
      <c r="AL28" s="18"/>
      <c r="AM28" s="18"/>
      <c r="AN28" s="18"/>
      <c r="AO28" s="18"/>
      <c r="AP28" s="18"/>
      <c r="AQ28" s="141"/>
      <c r="AR28" s="141">
        <v>7</v>
      </c>
      <c r="AS28" s="141"/>
      <c r="AT28" s="141"/>
      <c r="AU28" s="141"/>
      <c r="AV28" s="141">
        <v>16</v>
      </c>
      <c r="AW28" s="141"/>
      <c r="AX28" s="141"/>
      <c r="AY28" s="141">
        <v>2</v>
      </c>
      <c r="AZ28" s="141"/>
      <c r="BA28" s="141"/>
      <c r="BB28" s="141"/>
      <c r="BC28" s="141"/>
      <c r="BD28" s="18"/>
      <c r="BE28" s="141"/>
      <c r="BF28" s="18"/>
      <c r="BG28" s="141"/>
      <c r="BH28" s="145">
        <f t="shared" si="3"/>
        <v>47</v>
      </c>
      <c r="BI28" s="140">
        <v>1</v>
      </c>
      <c r="BJ28" s="146">
        <f t="shared" si="4"/>
        <v>48</v>
      </c>
      <c r="BK28" s="504"/>
      <c r="BL28" s="147"/>
      <c r="BM28" s="111"/>
      <c r="BN28" s="130"/>
      <c r="BO28" s="130"/>
      <c r="BP28" s="130"/>
      <c r="BQ28" s="130"/>
      <c r="BR28" s="130"/>
      <c r="BS28" s="130"/>
      <c r="BT28" s="130"/>
      <c r="BU28" s="130"/>
      <c r="BV28" s="130"/>
      <c r="BW28" s="130"/>
      <c r="BX28" s="130"/>
      <c r="BY28" s="130"/>
      <c r="BZ28" s="130"/>
      <c r="CA28" s="130"/>
      <c r="CB28" s="130"/>
    </row>
    <row r="29" spans="1:80" ht="19.5" customHeight="1">
      <c r="A29" s="471">
        <v>25</v>
      </c>
      <c r="B29" s="381"/>
      <c r="C29" s="148" t="s">
        <v>1202</v>
      </c>
      <c r="D29" s="149">
        <v>0</v>
      </c>
      <c r="E29" s="142">
        <v>0</v>
      </c>
      <c r="F29" s="18"/>
      <c r="G29" s="141"/>
      <c r="H29" s="141"/>
      <c r="I29" s="141"/>
      <c r="J29" s="18"/>
      <c r="K29" s="18"/>
      <c r="L29" s="18"/>
      <c r="M29" s="18"/>
      <c r="N29" s="18"/>
      <c r="O29" s="141"/>
      <c r="P29" s="142">
        <f t="shared" si="0"/>
        <v>0</v>
      </c>
      <c r="Q29" s="143"/>
      <c r="R29" s="18"/>
      <c r="S29" s="18"/>
      <c r="T29" s="18"/>
      <c r="U29" s="18"/>
      <c r="V29" s="141"/>
      <c r="W29" s="141"/>
      <c r="X29" s="141"/>
      <c r="Y29" s="142">
        <f t="shared" si="1"/>
        <v>0</v>
      </c>
      <c r="Z29" s="142">
        <f t="shared" si="2"/>
        <v>0</v>
      </c>
      <c r="AA29" s="143"/>
      <c r="AB29" s="18"/>
      <c r="AC29" s="18"/>
      <c r="AD29" s="18"/>
      <c r="AE29" s="18"/>
      <c r="AF29" s="18"/>
      <c r="AG29" s="18"/>
      <c r="AH29" s="18"/>
      <c r="AI29" s="18"/>
      <c r="AJ29" s="18"/>
      <c r="AK29" s="18"/>
      <c r="AL29" s="18"/>
      <c r="AM29" s="18"/>
      <c r="AN29" s="18"/>
      <c r="AO29" s="18"/>
      <c r="AP29" s="18"/>
      <c r="AQ29" s="141"/>
      <c r="AR29" s="141"/>
      <c r="AS29" s="141"/>
      <c r="AT29" s="141"/>
      <c r="AU29" s="141"/>
      <c r="AV29" s="141"/>
      <c r="AW29" s="141"/>
      <c r="AX29" s="141"/>
      <c r="AY29" s="141"/>
      <c r="AZ29" s="141"/>
      <c r="BA29" s="141"/>
      <c r="BB29" s="141"/>
      <c r="BC29" s="141"/>
      <c r="BD29" s="18"/>
      <c r="BE29" s="141"/>
      <c r="BF29" s="18"/>
      <c r="BG29" s="141"/>
      <c r="BH29" s="145">
        <f t="shared" si="3"/>
        <v>0</v>
      </c>
      <c r="BI29" s="140">
        <v>0</v>
      </c>
      <c r="BJ29" s="146">
        <f t="shared" si="4"/>
        <v>0</v>
      </c>
      <c r="BK29" s="504"/>
      <c r="BL29" s="147"/>
      <c r="BM29" s="111"/>
      <c r="BN29" s="130"/>
      <c r="BO29" s="130"/>
      <c r="BP29" s="130"/>
      <c r="BQ29" s="130"/>
      <c r="BR29" s="130"/>
      <c r="BS29" s="130"/>
      <c r="BT29" s="130"/>
      <c r="BU29" s="130"/>
      <c r="BV29" s="130"/>
      <c r="BW29" s="130"/>
      <c r="BX29" s="130"/>
      <c r="BY29" s="130"/>
      <c r="BZ29" s="130"/>
      <c r="CA29" s="130"/>
      <c r="CB29" s="130"/>
    </row>
    <row r="30" spans="1:80" ht="19.5" customHeight="1">
      <c r="A30" s="471">
        <v>26</v>
      </c>
      <c r="B30" s="150" t="s">
        <v>1000</v>
      </c>
      <c r="C30" s="345" t="s">
        <v>1205</v>
      </c>
      <c r="D30" s="151">
        <v>15</v>
      </c>
      <c r="E30" s="152">
        <v>1</v>
      </c>
      <c r="F30" s="23"/>
      <c r="G30" s="153"/>
      <c r="H30" s="153"/>
      <c r="I30" s="153"/>
      <c r="J30" s="23"/>
      <c r="K30" s="23"/>
      <c r="L30" s="23"/>
      <c r="M30" s="23"/>
      <c r="N30" s="23"/>
      <c r="O30" s="153"/>
      <c r="P30" s="152">
        <f t="shared" si="0"/>
        <v>0</v>
      </c>
      <c r="Q30" s="154"/>
      <c r="R30" s="23"/>
      <c r="S30" s="23"/>
      <c r="T30" s="23"/>
      <c r="U30" s="23"/>
      <c r="V30" s="153"/>
      <c r="W30" s="153"/>
      <c r="X30" s="153"/>
      <c r="Y30" s="152">
        <f t="shared" si="1"/>
        <v>0</v>
      </c>
      <c r="Z30" s="152">
        <f t="shared" si="2"/>
        <v>0</v>
      </c>
      <c r="AA30" s="154">
        <v>14</v>
      </c>
      <c r="AB30" s="23"/>
      <c r="AC30" s="23"/>
      <c r="AD30" s="23">
        <v>1</v>
      </c>
      <c r="AE30" s="23"/>
      <c r="AF30" s="23"/>
      <c r="AG30" s="23"/>
      <c r="AH30" s="23"/>
      <c r="AI30" s="23"/>
      <c r="AJ30" s="23"/>
      <c r="AK30" s="23"/>
      <c r="AL30" s="23"/>
      <c r="AM30" s="23"/>
      <c r="AN30" s="23"/>
      <c r="AO30" s="23"/>
      <c r="AP30" s="23"/>
      <c r="AQ30" s="153"/>
      <c r="AR30" s="153"/>
      <c r="AS30" s="153"/>
      <c r="AT30" s="153"/>
      <c r="AU30" s="153"/>
      <c r="AV30" s="153"/>
      <c r="AW30" s="153"/>
      <c r="AX30" s="153"/>
      <c r="AY30" s="153"/>
      <c r="AZ30" s="153"/>
      <c r="BA30" s="153"/>
      <c r="BB30" s="153"/>
      <c r="BC30" s="153"/>
      <c r="BD30" s="23"/>
      <c r="BE30" s="153"/>
      <c r="BF30" s="23"/>
      <c r="BG30" s="153"/>
      <c r="BH30" s="155">
        <f t="shared" si="3"/>
        <v>15</v>
      </c>
      <c r="BI30" s="156">
        <v>1</v>
      </c>
      <c r="BJ30" s="157">
        <f t="shared" si="4"/>
        <v>16</v>
      </c>
      <c r="BK30" s="505"/>
      <c r="BL30" s="147"/>
      <c r="BM30" s="111"/>
      <c r="BN30" s="130"/>
      <c r="BO30" s="130"/>
      <c r="BP30" s="130"/>
      <c r="BQ30" s="130"/>
      <c r="BR30" s="130"/>
      <c r="BS30" s="130"/>
      <c r="BT30" s="130"/>
      <c r="BU30" s="130"/>
      <c r="BV30" s="130"/>
      <c r="BW30" s="130"/>
      <c r="BX30" s="130"/>
      <c r="BY30" s="130"/>
      <c r="BZ30" s="130"/>
      <c r="CA30" s="130"/>
      <c r="CB30" s="130"/>
    </row>
    <row r="31" spans="1:80" ht="19.5" customHeight="1">
      <c r="A31" s="471">
        <v>27</v>
      </c>
      <c r="B31" s="148" t="s">
        <v>668</v>
      </c>
      <c r="C31" s="286" t="s">
        <v>1114</v>
      </c>
      <c r="D31" s="149">
        <v>71</v>
      </c>
      <c r="E31" s="142">
        <v>2</v>
      </c>
      <c r="F31" s="18"/>
      <c r="G31" s="141"/>
      <c r="H31" s="141"/>
      <c r="I31" s="141"/>
      <c r="J31" s="18"/>
      <c r="K31" s="18"/>
      <c r="L31" s="18"/>
      <c r="M31" s="18"/>
      <c r="N31" s="18"/>
      <c r="O31" s="141"/>
      <c r="P31" s="142">
        <f t="shared" si="0"/>
        <v>0</v>
      </c>
      <c r="Q31" s="143"/>
      <c r="R31" s="18"/>
      <c r="S31" s="18"/>
      <c r="T31" s="18"/>
      <c r="U31" s="18"/>
      <c r="V31" s="141"/>
      <c r="W31" s="141"/>
      <c r="X31" s="141"/>
      <c r="Y31" s="142">
        <f t="shared" si="1"/>
        <v>0</v>
      </c>
      <c r="Z31" s="142">
        <f t="shared" si="2"/>
        <v>0</v>
      </c>
      <c r="AA31" s="143">
        <v>4</v>
      </c>
      <c r="AB31" s="18"/>
      <c r="AC31" s="18"/>
      <c r="AD31" s="18"/>
      <c r="AE31" s="18"/>
      <c r="AF31" s="18"/>
      <c r="AG31" s="18"/>
      <c r="AH31" s="18"/>
      <c r="AI31" s="18">
        <v>3</v>
      </c>
      <c r="AJ31" s="18"/>
      <c r="AK31" s="18"/>
      <c r="AL31" s="18"/>
      <c r="AM31" s="18"/>
      <c r="AN31" s="18">
        <v>13</v>
      </c>
      <c r="AO31" s="18"/>
      <c r="AP31" s="18">
        <v>43</v>
      </c>
      <c r="AQ31" s="141"/>
      <c r="AR31" s="141">
        <v>8</v>
      </c>
      <c r="AS31" s="141"/>
      <c r="AT31" s="141"/>
      <c r="AU31" s="141"/>
      <c r="AV31" s="141"/>
      <c r="AW31" s="141"/>
      <c r="AX31" s="141"/>
      <c r="AY31" s="141"/>
      <c r="AZ31" s="141"/>
      <c r="BA31" s="141"/>
      <c r="BB31" s="141"/>
      <c r="BC31" s="141"/>
      <c r="BD31" s="18"/>
      <c r="BE31" s="141"/>
      <c r="BF31" s="18"/>
      <c r="BG31" s="141"/>
      <c r="BH31" s="145">
        <f t="shared" si="3"/>
        <v>71</v>
      </c>
      <c r="BI31" s="140">
        <v>2</v>
      </c>
      <c r="BJ31" s="146">
        <f t="shared" si="4"/>
        <v>73</v>
      </c>
      <c r="BK31" s="504"/>
      <c r="BL31" s="147"/>
      <c r="BM31" s="111"/>
      <c r="BN31" s="130"/>
      <c r="BO31" s="130"/>
      <c r="BP31" s="130"/>
      <c r="BQ31" s="130"/>
      <c r="BR31" s="130"/>
      <c r="BS31" s="130"/>
      <c r="BT31" s="130"/>
      <c r="BU31" s="130"/>
      <c r="BV31" s="130"/>
      <c r="BW31" s="130"/>
      <c r="BX31" s="130"/>
      <c r="BY31" s="130"/>
      <c r="BZ31" s="130"/>
      <c r="CA31" s="130"/>
      <c r="CB31" s="130"/>
    </row>
    <row r="32" spans="1:80" ht="19.5" customHeight="1">
      <c r="A32" s="471">
        <v>28</v>
      </c>
      <c r="B32" s="150" t="s">
        <v>657</v>
      </c>
      <c r="C32" s="345" t="s">
        <v>1141</v>
      </c>
      <c r="D32" s="151">
        <v>33</v>
      </c>
      <c r="E32" s="152">
        <v>1</v>
      </c>
      <c r="F32" s="23"/>
      <c r="G32" s="153"/>
      <c r="H32" s="153"/>
      <c r="I32" s="153"/>
      <c r="J32" s="23"/>
      <c r="K32" s="23"/>
      <c r="L32" s="23"/>
      <c r="M32" s="23"/>
      <c r="N32" s="23"/>
      <c r="O32" s="153"/>
      <c r="P32" s="152">
        <f t="shared" si="0"/>
        <v>0</v>
      </c>
      <c r="Q32" s="154"/>
      <c r="R32" s="23"/>
      <c r="S32" s="23"/>
      <c r="T32" s="23"/>
      <c r="U32" s="23"/>
      <c r="V32" s="153"/>
      <c r="W32" s="153"/>
      <c r="X32" s="153"/>
      <c r="Y32" s="152">
        <f t="shared" si="1"/>
        <v>0</v>
      </c>
      <c r="Z32" s="152">
        <f t="shared" si="2"/>
        <v>0</v>
      </c>
      <c r="AA32" s="154">
        <v>3</v>
      </c>
      <c r="AB32" s="23"/>
      <c r="AC32" s="23">
        <v>5</v>
      </c>
      <c r="AD32" s="23"/>
      <c r="AE32" s="23"/>
      <c r="AF32" s="23"/>
      <c r="AG32" s="23"/>
      <c r="AH32" s="23"/>
      <c r="AI32" s="23"/>
      <c r="AJ32" s="23">
        <v>6</v>
      </c>
      <c r="AK32" s="23"/>
      <c r="AL32" s="23"/>
      <c r="AM32" s="23"/>
      <c r="AN32" s="23"/>
      <c r="AO32" s="23"/>
      <c r="AP32" s="23">
        <v>16</v>
      </c>
      <c r="AQ32" s="153">
        <v>3</v>
      </c>
      <c r="AR32" s="153"/>
      <c r="AS32" s="153"/>
      <c r="AT32" s="153"/>
      <c r="AU32" s="153"/>
      <c r="AV32" s="153"/>
      <c r="AW32" s="153"/>
      <c r="AX32" s="153"/>
      <c r="AY32" s="153"/>
      <c r="AZ32" s="153"/>
      <c r="BA32" s="153"/>
      <c r="BB32" s="153"/>
      <c r="BC32" s="153"/>
      <c r="BD32" s="23"/>
      <c r="BE32" s="153"/>
      <c r="BF32" s="23"/>
      <c r="BG32" s="153"/>
      <c r="BH32" s="155">
        <f t="shared" si="3"/>
        <v>33</v>
      </c>
      <c r="BI32" s="156">
        <v>1</v>
      </c>
      <c r="BJ32" s="157">
        <f t="shared" si="4"/>
        <v>34</v>
      </c>
      <c r="BK32" s="505"/>
      <c r="BL32" s="147"/>
      <c r="BM32" s="111"/>
      <c r="BN32" s="130"/>
      <c r="BO32" s="130"/>
      <c r="BP32" s="130"/>
      <c r="BQ32" s="130"/>
      <c r="BR32" s="130"/>
      <c r="BS32" s="130"/>
      <c r="BT32" s="130"/>
      <c r="BU32" s="130"/>
      <c r="BV32" s="130"/>
      <c r="BW32" s="130"/>
      <c r="BX32" s="130"/>
      <c r="BY32" s="130"/>
      <c r="BZ32" s="130"/>
      <c r="CA32" s="130"/>
      <c r="CB32" s="130"/>
    </row>
    <row r="33" spans="1:80" ht="19.5" customHeight="1">
      <c r="A33" s="471">
        <v>29</v>
      </c>
      <c r="B33" s="150" t="s">
        <v>680</v>
      </c>
      <c r="C33" s="345" t="s">
        <v>1116</v>
      </c>
      <c r="D33" s="151">
        <v>25</v>
      </c>
      <c r="E33" s="152">
        <v>1</v>
      </c>
      <c r="F33" s="23"/>
      <c r="G33" s="153"/>
      <c r="H33" s="153"/>
      <c r="I33" s="153"/>
      <c r="J33" s="23"/>
      <c r="K33" s="23"/>
      <c r="L33" s="23"/>
      <c r="M33" s="23"/>
      <c r="N33" s="23"/>
      <c r="O33" s="153"/>
      <c r="P33" s="152">
        <f t="shared" si="0"/>
        <v>0</v>
      </c>
      <c r="Q33" s="154"/>
      <c r="R33" s="23"/>
      <c r="S33" s="23"/>
      <c r="T33" s="23"/>
      <c r="U33" s="23"/>
      <c r="V33" s="153"/>
      <c r="W33" s="153"/>
      <c r="X33" s="153"/>
      <c r="Y33" s="152">
        <f t="shared" si="1"/>
        <v>0</v>
      </c>
      <c r="Z33" s="152">
        <f t="shared" si="2"/>
        <v>0</v>
      </c>
      <c r="AA33" s="154">
        <v>18</v>
      </c>
      <c r="AB33" s="23"/>
      <c r="AC33" s="23"/>
      <c r="AD33" s="23">
        <v>7</v>
      </c>
      <c r="AE33" s="23"/>
      <c r="AF33" s="23"/>
      <c r="AG33" s="23"/>
      <c r="AH33" s="23"/>
      <c r="AI33" s="23"/>
      <c r="AJ33" s="23"/>
      <c r="AK33" s="23"/>
      <c r="AL33" s="23"/>
      <c r="AM33" s="23"/>
      <c r="AN33" s="23"/>
      <c r="AO33" s="23"/>
      <c r="AP33" s="23"/>
      <c r="AQ33" s="153"/>
      <c r="AR33" s="153"/>
      <c r="AS33" s="153"/>
      <c r="AT33" s="153"/>
      <c r="AU33" s="153"/>
      <c r="AV33" s="153"/>
      <c r="AW33" s="153"/>
      <c r="AX33" s="153"/>
      <c r="AY33" s="153"/>
      <c r="AZ33" s="153"/>
      <c r="BA33" s="153"/>
      <c r="BB33" s="153"/>
      <c r="BC33" s="153"/>
      <c r="BD33" s="23"/>
      <c r="BE33" s="153"/>
      <c r="BF33" s="23"/>
      <c r="BG33" s="153"/>
      <c r="BH33" s="155">
        <f t="shared" si="3"/>
        <v>25</v>
      </c>
      <c r="BI33" s="156">
        <v>1</v>
      </c>
      <c r="BJ33" s="157">
        <f t="shared" si="4"/>
        <v>26</v>
      </c>
      <c r="BK33" s="505"/>
      <c r="BL33" s="147"/>
      <c r="BM33" s="111"/>
      <c r="BN33" s="130"/>
      <c r="BO33" s="130"/>
      <c r="BP33" s="130"/>
      <c r="BQ33" s="130"/>
      <c r="BR33" s="130"/>
      <c r="BS33" s="130"/>
      <c r="BT33" s="130"/>
      <c r="BU33" s="130"/>
      <c r="BV33" s="130"/>
      <c r="BW33" s="130"/>
      <c r="BX33" s="130"/>
      <c r="BY33" s="130"/>
      <c r="BZ33" s="130"/>
      <c r="CA33" s="130"/>
      <c r="CB33" s="130"/>
    </row>
    <row r="34" spans="1:80" ht="19.5" customHeight="1">
      <c r="A34" s="471">
        <v>30</v>
      </c>
      <c r="B34" s="148" t="s">
        <v>477</v>
      </c>
      <c r="C34" s="343" t="s">
        <v>1117</v>
      </c>
      <c r="D34" s="149">
        <v>110</v>
      </c>
      <c r="E34" s="142">
        <v>0</v>
      </c>
      <c r="F34" s="18"/>
      <c r="G34" s="141"/>
      <c r="H34" s="141"/>
      <c r="I34" s="141"/>
      <c r="J34" s="18"/>
      <c r="K34" s="18"/>
      <c r="L34" s="18"/>
      <c r="M34" s="18"/>
      <c r="N34" s="18"/>
      <c r="O34" s="141"/>
      <c r="P34" s="142">
        <f t="shared" si="0"/>
        <v>0</v>
      </c>
      <c r="Q34" s="143"/>
      <c r="R34" s="18"/>
      <c r="S34" s="18">
        <v>13</v>
      </c>
      <c r="T34" s="18"/>
      <c r="U34" s="18">
        <v>5</v>
      </c>
      <c r="V34" s="141"/>
      <c r="W34" s="141"/>
      <c r="X34" s="141"/>
      <c r="Y34" s="142">
        <f t="shared" si="1"/>
        <v>18</v>
      </c>
      <c r="Z34" s="142">
        <f t="shared" si="2"/>
        <v>-18</v>
      </c>
      <c r="AA34" s="143"/>
      <c r="AB34" s="18"/>
      <c r="AC34" s="18"/>
      <c r="AD34" s="18">
        <v>3</v>
      </c>
      <c r="AE34" s="18"/>
      <c r="AF34" s="18"/>
      <c r="AG34" s="18"/>
      <c r="AH34" s="18"/>
      <c r="AI34" s="18"/>
      <c r="AJ34" s="18"/>
      <c r="AK34" s="18"/>
      <c r="AL34" s="18"/>
      <c r="AM34" s="18"/>
      <c r="AN34" s="18"/>
      <c r="AO34" s="18"/>
      <c r="AP34" s="18"/>
      <c r="AQ34" s="141"/>
      <c r="AR34" s="141">
        <v>76</v>
      </c>
      <c r="AS34" s="141"/>
      <c r="AT34" s="141"/>
      <c r="AU34" s="141"/>
      <c r="AV34" s="141">
        <v>13</v>
      </c>
      <c r="AW34" s="141"/>
      <c r="AX34" s="141"/>
      <c r="AY34" s="141"/>
      <c r="AZ34" s="141"/>
      <c r="BA34" s="141"/>
      <c r="BB34" s="141"/>
      <c r="BC34" s="141"/>
      <c r="BD34" s="18"/>
      <c r="BE34" s="141"/>
      <c r="BF34" s="18"/>
      <c r="BG34" s="141"/>
      <c r="BH34" s="145">
        <f t="shared" si="3"/>
        <v>92</v>
      </c>
      <c r="BI34" s="140">
        <v>3</v>
      </c>
      <c r="BJ34" s="146">
        <f t="shared" si="4"/>
        <v>95</v>
      </c>
      <c r="BK34" s="504"/>
      <c r="BL34" s="147"/>
      <c r="BM34" s="111"/>
      <c r="BN34" s="130"/>
      <c r="BO34" s="130"/>
      <c r="BP34" s="130"/>
      <c r="BQ34" s="130"/>
      <c r="BR34" s="130"/>
      <c r="BS34" s="130"/>
      <c r="BT34" s="130"/>
      <c r="BU34" s="130"/>
      <c r="BV34" s="130"/>
      <c r="BW34" s="130"/>
      <c r="BX34" s="130"/>
      <c r="BY34" s="130"/>
      <c r="BZ34" s="130"/>
      <c r="CA34" s="130"/>
      <c r="CB34" s="130"/>
    </row>
    <row r="35" spans="1:80" ht="19.5" customHeight="1">
      <c r="A35" s="471">
        <v>31</v>
      </c>
      <c r="B35" s="148" t="s">
        <v>660</v>
      </c>
      <c r="C35" s="343" t="s">
        <v>1206</v>
      </c>
      <c r="D35" s="149">
        <v>86</v>
      </c>
      <c r="E35" s="142">
        <v>3</v>
      </c>
      <c r="F35" s="18"/>
      <c r="G35" s="141"/>
      <c r="H35" s="141"/>
      <c r="I35" s="141">
        <v>20</v>
      </c>
      <c r="J35" s="18"/>
      <c r="K35" s="18"/>
      <c r="L35" s="18"/>
      <c r="M35" s="18"/>
      <c r="N35" s="18"/>
      <c r="O35" s="141"/>
      <c r="P35" s="142">
        <f t="shared" si="0"/>
        <v>20</v>
      </c>
      <c r="Q35" s="143"/>
      <c r="R35" s="18"/>
      <c r="S35" s="18"/>
      <c r="T35" s="18"/>
      <c r="U35" s="18"/>
      <c r="V35" s="141"/>
      <c r="W35" s="141"/>
      <c r="X35" s="141"/>
      <c r="Y35" s="142">
        <f t="shared" si="1"/>
        <v>0</v>
      </c>
      <c r="Z35" s="142">
        <f t="shared" si="2"/>
        <v>20</v>
      </c>
      <c r="AA35" s="143"/>
      <c r="AB35" s="18"/>
      <c r="AC35" s="18">
        <v>1</v>
      </c>
      <c r="AD35" s="18">
        <v>39</v>
      </c>
      <c r="AE35" s="18">
        <v>10</v>
      </c>
      <c r="AF35" s="18"/>
      <c r="AG35" s="18"/>
      <c r="AH35" s="18"/>
      <c r="AI35" s="18"/>
      <c r="AJ35" s="18"/>
      <c r="AK35" s="18"/>
      <c r="AL35" s="18"/>
      <c r="AM35" s="18">
        <v>1</v>
      </c>
      <c r="AN35" s="18"/>
      <c r="AO35" s="18"/>
      <c r="AP35" s="18">
        <v>55</v>
      </c>
      <c r="AQ35" s="141"/>
      <c r="AR35" s="141"/>
      <c r="AS35" s="141"/>
      <c r="AT35" s="141"/>
      <c r="AU35" s="141"/>
      <c r="AV35" s="141"/>
      <c r="AW35" s="141"/>
      <c r="AX35" s="141"/>
      <c r="AY35" s="141"/>
      <c r="AZ35" s="141"/>
      <c r="BA35" s="141"/>
      <c r="BB35" s="141"/>
      <c r="BC35" s="141"/>
      <c r="BD35" s="18"/>
      <c r="BE35" s="141"/>
      <c r="BF35" s="18"/>
      <c r="BG35" s="141"/>
      <c r="BH35" s="145">
        <f t="shared" si="3"/>
        <v>106</v>
      </c>
      <c r="BI35" s="140">
        <v>3</v>
      </c>
      <c r="BJ35" s="146">
        <f t="shared" si="4"/>
        <v>109</v>
      </c>
      <c r="BK35" s="504"/>
      <c r="BL35" s="147"/>
      <c r="BM35" s="111"/>
      <c r="BN35" s="130"/>
      <c r="BO35" s="130"/>
      <c r="BP35" s="130"/>
      <c r="BQ35" s="130"/>
      <c r="BR35" s="130"/>
      <c r="BS35" s="130"/>
      <c r="BT35" s="130"/>
      <c r="BU35" s="130"/>
      <c r="BV35" s="130"/>
      <c r="BW35" s="130"/>
      <c r="BX35" s="130"/>
      <c r="BY35" s="130"/>
      <c r="BZ35" s="130"/>
      <c r="CA35" s="130"/>
      <c r="CB35" s="130"/>
    </row>
    <row r="36" spans="1:80" ht="19.5" customHeight="1">
      <c r="A36" s="471">
        <v>32</v>
      </c>
      <c r="B36" s="148" t="s">
        <v>704</v>
      </c>
      <c r="C36" s="343" t="s">
        <v>1118</v>
      </c>
      <c r="D36" s="149">
        <v>36</v>
      </c>
      <c r="E36" s="142">
        <v>1</v>
      </c>
      <c r="F36" s="18">
        <v>3</v>
      </c>
      <c r="G36" s="141"/>
      <c r="H36" s="141"/>
      <c r="I36" s="141"/>
      <c r="J36" s="18"/>
      <c r="K36" s="18"/>
      <c r="L36" s="18"/>
      <c r="M36" s="18"/>
      <c r="N36" s="18"/>
      <c r="O36" s="141"/>
      <c r="P36" s="142">
        <f t="shared" si="0"/>
        <v>3</v>
      </c>
      <c r="Q36" s="143"/>
      <c r="R36" s="18"/>
      <c r="S36" s="18"/>
      <c r="T36" s="18"/>
      <c r="U36" s="18"/>
      <c r="V36" s="141"/>
      <c r="W36" s="141"/>
      <c r="X36" s="141"/>
      <c r="Y36" s="142">
        <f t="shared" si="1"/>
        <v>0</v>
      </c>
      <c r="Z36" s="142">
        <f t="shared" si="2"/>
        <v>3</v>
      </c>
      <c r="AA36" s="143">
        <v>12</v>
      </c>
      <c r="AB36" s="18"/>
      <c r="AC36" s="18">
        <v>2</v>
      </c>
      <c r="AD36" s="18">
        <v>10</v>
      </c>
      <c r="AE36" s="18"/>
      <c r="AF36" s="18"/>
      <c r="AG36" s="18"/>
      <c r="AH36" s="18"/>
      <c r="AI36" s="18"/>
      <c r="AJ36" s="18"/>
      <c r="AK36" s="18"/>
      <c r="AL36" s="18"/>
      <c r="AM36" s="18"/>
      <c r="AN36" s="18"/>
      <c r="AO36" s="18"/>
      <c r="AP36" s="18"/>
      <c r="AQ36" s="141">
        <v>2</v>
      </c>
      <c r="AR36" s="141">
        <v>10</v>
      </c>
      <c r="AS36" s="141"/>
      <c r="AT36" s="141"/>
      <c r="AU36" s="141"/>
      <c r="AV36" s="141">
        <v>3</v>
      </c>
      <c r="AW36" s="141"/>
      <c r="AX36" s="141"/>
      <c r="AY36" s="141"/>
      <c r="AZ36" s="141"/>
      <c r="BA36" s="141"/>
      <c r="BB36" s="141"/>
      <c r="BC36" s="141"/>
      <c r="BD36" s="18"/>
      <c r="BE36" s="141"/>
      <c r="BF36" s="18"/>
      <c r="BG36" s="141"/>
      <c r="BH36" s="145">
        <f t="shared" si="3"/>
        <v>39</v>
      </c>
      <c r="BI36" s="140">
        <v>1</v>
      </c>
      <c r="BJ36" s="146">
        <f t="shared" si="4"/>
        <v>40</v>
      </c>
      <c r="BK36" s="504"/>
      <c r="BL36" s="147"/>
      <c r="BM36" s="111"/>
      <c r="BN36" s="130"/>
      <c r="BO36" s="130"/>
      <c r="BP36" s="130"/>
      <c r="BQ36" s="130"/>
      <c r="BR36" s="130"/>
      <c r="BS36" s="130"/>
      <c r="BT36" s="130"/>
      <c r="BU36" s="130"/>
      <c r="BV36" s="130"/>
      <c r="BW36" s="130"/>
      <c r="BX36" s="130"/>
      <c r="BY36" s="130"/>
      <c r="BZ36" s="130"/>
      <c r="CA36" s="130"/>
      <c r="CB36" s="130"/>
    </row>
    <row r="37" spans="1:80" ht="19.5" customHeight="1">
      <c r="A37" s="471">
        <v>33</v>
      </c>
      <c r="B37" s="148" t="s">
        <v>701</v>
      </c>
      <c r="C37" s="343" t="s">
        <v>1204</v>
      </c>
      <c r="D37" s="149">
        <v>17</v>
      </c>
      <c r="E37" s="142">
        <v>1</v>
      </c>
      <c r="F37" s="18">
        <v>2</v>
      </c>
      <c r="G37" s="141"/>
      <c r="H37" s="141"/>
      <c r="I37" s="141"/>
      <c r="J37" s="18"/>
      <c r="K37" s="18"/>
      <c r="L37" s="18"/>
      <c r="M37" s="18"/>
      <c r="N37" s="18"/>
      <c r="O37" s="141"/>
      <c r="P37" s="142">
        <f t="shared" si="0"/>
        <v>2</v>
      </c>
      <c r="Q37" s="143"/>
      <c r="R37" s="18">
        <v>1</v>
      </c>
      <c r="S37" s="18"/>
      <c r="T37" s="18"/>
      <c r="U37" s="18"/>
      <c r="V37" s="141">
        <v>1</v>
      </c>
      <c r="W37" s="141"/>
      <c r="X37" s="141"/>
      <c r="Y37" s="142">
        <f t="shared" si="1"/>
        <v>2</v>
      </c>
      <c r="Z37" s="142">
        <f t="shared" si="2"/>
        <v>0</v>
      </c>
      <c r="AA37" s="143"/>
      <c r="AB37" s="18"/>
      <c r="AC37" s="18"/>
      <c r="AD37" s="18">
        <v>6</v>
      </c>
      <c r="AE37" s="18"/>
      <c r="AF37" s="18"/>
      <c r="AG37" s="18"/>
      <c r="AH37" s="18"/>
      <c r="AI37" s="18"/>
      <c r="AJ37" s="18"/>
      <c r="AK37" s="18"/>
      <c r="AL37" s="18"/>
      <c r="AM37" s="18"/>
      <c r="AN37" s="18">
        <v>5</v>
      </c>
      <c r="AO37" s="18"/>
      <c r="AP37" s="18"/>
      <c r="AQ37" s="141"/>
      <c r="AR37" s="141"/>
      <c r="AS37" s="141"/>
      <c r="AT37" s="141"/>
      <c r="AU37" s="141"/>
      <c r="AV37" s="141">
        <v>4</v>
      </c>
      <c r="AW37" s="141"/>
      <c r="AX37" s="141">
        <v>2</v>
      </c>
      <c r="AY37" s="141"/>
      <c r="AZ37" s="141"/>
      <c r="BA37" s="141"/>
      <c r="BB37" s="141"/>
      <c r="BC37" s="141"/>
      <c r="BD37" s="18"/>
      <c r="BE37" s="141"/>
      <c r="BF37" s="18"/>
      <c r="BG37" s="141"/>
      <c r="BH37" s="145">
        <f t="shared" si="3"/>
        <v>17</v>
      </c>
      <c r="BI37" s="140">
        <v>1</v>
      </c>
      <c r="BJ37" s="146">
        <f t="shared" si="4"/>
        <v>18</v>
      </c>
      <c r="BK37" s="504"/>
      <c r="BL37" s="147"/>
      <c r="BM37" s="111"/>
      <c r="BN37" s="130"/>
      <c r="BO37" s="130"/>
      <c r="BP37" s="130"/>
      <c r="BQ37" s="130"/>
      <c r="BR37" s="130"/>
      <c r="BS37" s="130"/>
      <c r="BT37" s="130"/>
      <c r="BU37" s="130"/>
      <c r="BV37" s="130"/>
      <c r="BW37" s="130"/>
      <c r="BX37" s="130"/>
      <c r="BY37" s="130"/>
      <c r="BZ37" s="130"/>
      <c r="CA37" s="130"/>
      <c r="CB37" s="130"/>
    </row>
    <row r="38" spans="1:80" ht="19.5" customHeight="1">
      <c r="A38" s="471">
        <v>34</v>
      </c>
      <c r="B38" s="158" t="s">
        <v>671</v>
      </c>
      <c r="C38" s="343" t="s">
        <v>1341</v>
      </c>
      <c r="D38" s="149">
        <v>68</v>
      </c>
      <c r="E38" s="142">
        <v>1</v>
      </c>
      <c r="F38" s="18"/>
      <c r="G38" s="141"/>
      <c r="H38" s="141"/>
      <c r="I38" s="141">
        <v>19</v>
      </c>
      <c r="J38" s="18"/>
      <c r="K38" s="18"/>
      <c r="L38" s="18"/>
      <c r="M38" s="18"/>
      <c r="N38" s="18"/>
      <c r="O38" s="141"/>
      <c r="P38" s="142">
        <f t="shared" si="0"/>
        <v>19</v>
      </c>
      <c r="Q38" s="143"/>
      <c r="R38" s="18"/>
      <c r="S38" s="18"/>
      <c r="T38" s="18"/>
      <c r="U38" s="18"/>
      <c r="V38" s="141"/>
      <c r="W38" s="141"/>
      <c r="X38" s="141"/>
      <c r="Y38" s="142">
        <f t="shared" si="1"/>
        <v>0</v>
      </c>
      <c r="Z38" s="142">
        <f t="shared" si="2"/>
        <v>19</v>
      </c>
      <c r="AA38" s="143">
        <v>27</v>
      </c>
      <c r="AB38" s="18">
        <v>6</v>
      </c>
      <c r="AC38" s="18">
        <v>1</v>
      </c>
      <c r="AD38" s="18">
        <v>8</v>
      </c>
      <c r="AE38" s="18"/>
      <c r="AF38" s="18"/>
      <c r="AG38" s="18"/>
      <c r="AH38" s="18"/>
      <c r="AI38" s="18"/>
      <c r="AJ38" s="18"/>
      <c r="AK38" s="18"/>
      <c r="AL38" s="18"/>
      <c r="AM38" s="18"/>
      <c r="AN38" s="18">
        <v>2</v>
      </c>
      <c r="AO38" s="18"/>
      <c r="AP38" s="18">
        <v>35</v>
      </c>
      <c r="AQ38" s="141"/>
      <c r="AR38" s="141">
        <v>4</v>
      </c>
      <c r="AS38" s="141"/>
      <c r="AT38" s="141"/>
      <c r="AU38" s="141"/>
      <c r="AV38" s="141"/>
      <c r="AW38" s="141"/>
      <c r="AX38" s="141">
        <v>4</v>
      </c>
      <c r="AY38" s="141"/>
      <c r="AZ38" s="141"/>
      <c r="BA38" s="141"/>
      <c r="BB38" s="141"/>
      <c r="BC38" s="141"/>
      <c r="BD38" s="18"/>
      <c r="BE38" s="141"/>
      <c r="BF38" s="18"/>
      <c r="BG38" s="141"/>
      <c r="BH38" s="145">
        <f t="shared" si="3"/>
        <v>87</v>
      </c>
      <c r="BI38" s="140">
        <v>1</v>
      </c>
      <c r="BJ38" s="146">
        <f t="shared" si="4"/>
        <v>88</v>
      </c>
      <c r="BK38" s="504"/>
      <c r="BL38" s="147"/>
      <c r="BM38" s="111"/>
      <c r="BN38" s="130"/>
      <c r="BO38" s="130"/>
      <c r="BP38" s="130"/>
      <c r="BQ38" s="130"/>
      <c r="BR38" s="130"/>
      <c r="BS38" s="130"/>
      <c r="BT38" s="130"/>
      <c r="BU38" s="130"/>
      <c r="BV38" s="130"/>
      <c r="BW38" s="130"/>
      <c r="BX38" s="130"/>
      <c r="BY38" s="130"/>
      <c r="BZ38" s="130"/>
      <c r="CA38" s="130"/>
      <c r="CB38" s="130"/>
    </row>
    <row r="39" spans="1:80" ht="19.5" customHeight="1">
      <c r="A39" s="471">
        <v>35</v>
      </c>
      <c r="B39" s="380" t="s">
        <v>490</v>
      </c>
      <c r="C39" s="32" t="s">
        <v>1119</v>
      </c>
      <c r="D39" s="149">
        <v>147</v>
      </c>
      <c r="E39" s="142">
        <v>3</v>
      </c>
      <c r="F39" s="18"/>
      <c r="G39" s="141"/>
      <c r="H39" s="141"/>
      <c r="I39" s="141"/>
      <c r="J39" s="18"/>
      <c r="K39" s="18"/>
      <c r="L39" s="18"/>
      <c r="M39" s="18"/>
      <c r="N39" s="18"/>
      <c r="O39" s="141"/>
      <c r="P39" s="142">
        <f t="shared" si="0"/>
        <v>0</v>
      </c>
      <c r="Q39" s="143"/>
      <c r="R39" s="18"/>
      <c r="S39" s="18"/>
      <c r="T39" s="18"/>
      <c r="U39" s="18"/>
      <c r="V39" s="141"/>
      <c r="W39" s="141"/>
      <c r="X39" s="141"/>
      <c r="Y39" s="142">
        <f t="shared" si="1"/>
        <v>0</v>
      </c>
      <c r="Z39" s="142">
        <f t="shared" si="2"/>
        <v>0</v>
      </c>
      <c r="AA39" s="143">
        <v>48</v>
      </c>
      <c r="AB39" s="18"/>
      <c r="AC39" s="18"/>
      <c r="AD39" s="18"/>
      <c r="AE39" s="18"/>
      <c r="AF39" s="18"/>
      <c r="AG39" s="18"/>
      <c r="AH39" s="18"/>
      <c r="AI39" s="18">
        <v>26</v>
      </c>
      <c r="AJ39" s="18">
        <v>5</v>
      </c>
      <c r="AK39" s="18"/>
      <c r="AL39" s="18"/>
      <c r="AM39" s="18"/>
      <c r="AN39" s="18">
        <v>11</v>
      </c>
      <c r="AO39" s="18"/>
      <c r="AP39" s="18">
        <v>57</v>
      </c>
      <c r="AQ39" s="141"/>
      <c r="AR39" s="141"/>
      <c r="AS39" s="141"/>
      <c r="AT39" s="141"/>
      <c r="AU39" s="141"/>
      <c r="AV39" s="141"/>
      <c r="AW39" s="141"/>
      <c r="AX39" s="141"/>
      <c r="AY39" s="141"/>
      <c r="AZ39" s="141"/>
      <c r="BA39" s="141"/>
      <c r="BB39" s="141"/>
      <c r="BC39" s="141"/>
      <c r="BD39" s="18"/>
      <c r="BE39" s="141"/>
      <c r="BF39" s="18"/>
      <c r="BG39" s="141"/>
      <c r="BH39" s="145">
        <f t="shared" si="3"/>
        <v>147</v>
      </c>
      <c r="BI39" s="140">
        <v>3</v>
      </c>
      <c r="BJ39" s="146">
        <f t="shared" si="4"/>
        <v>150</v>
      </c>
      <c r="BK39" s="504"/>
      <c r="BL39" s="147"/>
      <c r="BM39" s="111"/>
      <c r="BN39" s="130"/>
      <c r="BO39" s="130"/>
      <c r="BP39" s="130"/>
      <c r="BQ39" s="130"/>
      <c r="BR39" s="130"/>
      <c r="BS39" s="130"/>
      <c r="BT39" s="130"/>
      <c r="BU39" s="130"/>
      <c r="BV39" s="130"/>
      <c r="BW39" s="130"/>
      <c r="BX39" s="130"/>
      <c r="BY39" s="130"/>
      <c r="BZ39" s="130"/>
      <c r="CA39" s="130"/>
      <c r="CB39" s="130"/>
    </row>
    <row r="40" spans="1:80" ht="19.5" customHeight="1">
      <c r="A40" s="471">
        <v>36</v>
      </c>
      <c r="B40" s="379"/>
      <c r="C40" s="32" t="s">
        <v>1120</v>
      </c>
      <c r="D40" s="149">
        <v>87</v>
      </c>
      <c r="E40" s="142">
        <v>2</v>
      </c>
      <c r="F40" s="18"/>
      <c r="G40" s="141"/>
      <c r="H40" s="141"/>
      <c r="I40" s="141">
        <v>22</v>
      </c>
      <c r="J40" s="18"/>
      <c r="K40" s="18"/>
      <c r="L40" s="18"/>
      <c r="M40" s="18"/>
      <c r="N40" s="18"/>
      <c r="O40" s="141"/>
      <c r="P40" s="142">
        <f t="shared" si="0"/>
        <v>22</v>
      </c>
      <c r="Q40" s="143"/>
      <c r="R40" s="18">
        <v>11</v>
      </c>
      <c r="S40" s="18"/>
      <c r="T40" s="18"/>
      <c r="U40" s="18"/>
      <c r="V40" s="141"/>
      <c r="W40" s="141"/>
      <c r="X40" s="141"/>
      <c r="Y40" s="142">
        <f t="shared" si="1"/>
        <v>11</v>
      </c>
      <c r="Z40" s="142">
        <f t="shared" ref="Z40:Z41" si="5">SUM(O40:Y40)</f>
        <v>44</v>
      </c>
      <c r="AA40" s="143">
        <v>30</v>
      </c>
      <c r="AB40" s="18"/>
      <c r="AC40" s="18"/>
      <c r="AD40" s="18"/>
      <c r="AE40" s="18"/>
      <c r="AF40" s="18"/>
      <c r="AG40" s="18"/>
      <c r="AH40" s="18"/>
      <c r="AI40" s="18">
        <v>26</v>
      </c>
      <c r="AJ40" s="18">
        <v>5</v>
      </c>
      <c r="AK40" s="18"/>
      <c r="AL40" s="18"/>
      <c r="AM40" s="18"/>
      <c r="AN40" s="18">
        <v>10</v>
      </c>
      <c r="AO40" s="18"/>
      <c r="AP40" s="18">
        <v>27</v>
      </c>
      <c r="AQ40" s="141"/>
      <c r="AR40" s="141"/>
      <c r="AS40" s="141"/>
      <c r="AT40" s="141"/>
      <c r="AU40" s="141"/>
      <c r="AV40" s="141"/>
      <c r="AW40" s="141"/>
      <c r="AX40" s="141"/>
      <c r="AY40" s="141"/>
      <c r="AZ40" s="141"/>
      <c r="BA40" s="141"/>
      <c r="BB40" s="141"/>
      <c r="BC40" s="141"/>
      <c r="BD40" s="18"/>
      <c r="BE40" s="141"/>
      <c r="BF40" s="18"/>
      <c r="BG40" s="141"/>
      <c r="BH40" s="145">
        <f t="shared" si="3"/>
        <v>98</v>
      </c>
      <c r="BI40" s="140">
        <v>2</v>
      </c>
      <c r="BJ40" s="146">
        <f t="shared" si="4"/>
        <v>100</v>
      </c>
      <c r="BK40" s="504"/>
      <c r="BL40" s="147"/>
      <c r="BM40" s="111"/>
      <c r="BN40" s="130"/>
      <c r="BO40" s="130"/>
      <c r="BP40" s="130"/>
      <c r="BQ40" s="130"/>
      <c r="BR40" s="130"/>
      <c r="BS40" s="130"/>
      <c r="BT40" s="130"/>
      <c r="BU40" s="130"/>
      <c r="BV40" s="130"/>
      <c r="BW40" s="130"/>
      <c r="BX40" s="130"/>
      <c r="BY40" s="130"/>
      <c r="BZ40" s="130"/>
      <c r="CA40" s="130"/>
      <c r="CB40" s="130"/>
    </row>
    <row r="41" spans="1:80" ht="17.25" customHeight="1">
      <c r="A41" s="471">
        <v>37</v>
      </c>
      <c r="B41" s="381"/>
      <c r="C41" s="32" t="s">
        <v>1122</v>
      </c>
      <c r="D41" s="159">
        <v>11</v>
      </c>
      <c r="E41" s="142">
        <v>0</v>
      </c>
      <c r="F41" s="18"/>
      <c r="G41" s="141"/>
      <c r="H41" s="141"/>
      <c r="I41" s="141"/>
      <c r="J41" s="18"/>
      <c r="K41" s="18">
        <v>39</v>
      </c>
      <c r="L41" s="18"/>
      <c r="M41" s="18"/>
      <c r="N41" s="18"/>
      <c r="O41" s="141"/>
      <c r="P41" s="142">
        <f t="shared" si="0"/>
        <v>39</v>
      </c>
      <c r="Q41" s="143"/>
      <c r="R41" s="18"/>
      <c r="S41" s="18"/>
      <c r="T41" s="18"/>
      <c r="U41" s="18"/>
      <c r="V41" s="141"/>
      <c r="W41" s="141"/>
      <c r="X41" s="141"/>
      <c r="Y41" s="142">
        <f t="shared" si="1"/>
        <v>0</v>
      </c>
      <c r="Z41" s="142">
        <f t="shared" si="5"/>
        <v>39</v>
      </c>
      <c r="AA41" s="143"/>
      <c r="AB41" s="18"/>
      <c r="AC41" s="18"/>
      <c r="AD41" s="18"/>
      <c r="AE41" s="18"/>
      <c r="AF41" s="18"/>
      <c r="AG41" s="18"/>
      <c r="AH41" s="18"/>
      <c r="AI41" s="18"/>
      <c r="AJ41" s="18"/>
      <c r="AK41" s="18"/>
      <c r="AL41" s="18"/>
      <c r="AM41" s="18"/>
      <c r="AN41" s="18"/>
      <c r="AO41" s="18"/>
      <c r="AP41" s="18"/>
      <c r="AQ41" s="141"/>
      <c r="AR41" s="141"/>
      <c r="AS41" s="141"/>
      <c r="AT41" s="141"/>
      <c r="AU41" s="141"/>
      <c r="AV41" s="141"/>
      <c r="AW41" s="141"/>
      <c r="AX41" s="141"/>
      <c r="AY41" s="141"/>
      <c r="AZ41" s="141"/>
      <c r="BA41" s="141"/>
      <c r="BB41" s="141"/>
      <c r="BC41" s="141"/>
      <c r="BD41" s="18"/>
      <c r="BE41" s="141">
        <v>50</v>
      </c>
      <c r="BF41" s="18"/>
      <c r="BG41" s="141"/>
      <c r="BH41" s="145">
        <f t="shared" si="3"/>
        <v>50</v>
      </c>
      <c r="BI41" s="140">
        <v>0</v>
      </c>
      <c r="BJ41" s="146">
        <f t="shared" si="4"/>
        <v>50</v>
      </c>
      <c r="BK41" s="504"/>
      <c r="BL41" s="147"/>
      <c r="BM41" s="111"/>
      <c r="BN41" s="130"/>
      <c r="BO41" s="130"/>
      <c r="BP41" s="130"/>
      <c r="BQ41" s="130"/>
      <c r="BR41" s="130"/>
      <c r="BS41" s="130"/>
      <c r="BT41" s="130"/>
      <c r="BU41" s="130"/>
      <c r="BV41" s="130"/>
      <c r="BW41" s="130"/>
      <c r="BX41" s="130"/>
      <c r="BY41" s="130"/>
      <c r="BZ41" s="130"/>
      <c r="CA41" s="130"/>
      <c r="CB41" s="130"/>
    </row>
    <row r="42" spans="1:80" ht="16.5" customHeight="1">
      <c r="A42" s="471">
        <v>38</v>
      </c>
      <c r="B42" s="160" t="s">
        <v>710</v>
      </c>
      <c r="C42" s="346" t="s">
        <v>1215</v>
      </c>
      <c r="D42" s="151">
        <v>14</v>
      </c>
      <c r="E42" s="152">
        <v>0</v>
      </c>
      <c r="F42" s="23"/>
      <c r="G42" s="153"/>
      <c r="H42" s="153"/>
      <c r="I42" s="153"/>
      <c r="J42" s="23"/>
      <c r="K42" s="23"/>
      <c r="L42" s="23"/>
      <c r="M42" s="23"/>
      <c r="N42" s="23"/>
      <c r="O42" s="153"/>
      <c r="P42" s="152">
        <f t="shared" si="0"/>
        <v>0</v>
      </c>
      <c r="Q42" s="154"/>
      <c r="R42" s="23"/>
      <c r="S42" s="23"/>
      <c r="T42" s="23"/>
      <c r="U42" s="23"/>
      <c r="V42" s="153"/>
      <c r="W42" s="153"/>
      <c r="X42" s="153"/>
      <c r="Y42" s="152">
        <f t="shared" si="1"/>
        <v>0</v>
      </c>
      <c r="Z42" s="152">
        <f t="shared" ref="Z42:Z51" si="6">P42-Y42</f>
        <v>0</v>
      </c>
      <c r="AA42" s="154">
        <v>9</v>
      </c>
      <c r="AB42" s="23"/>
      <c r="AC42" s="23">
        <v>5</v>
      </c>
      <c r="AD42" s="23"/>
      <c r="AE42" s="23"/>
      <c r="AF42" s="23"/>
      <c r="AG42" s="23"/>
      <c r="AH42" s="23"/>
      <c r="AI42" s="23"/>
      <c r="AJ42" s="23"/>
      <c r="AK42" s="23"/>
      <c r="AL42" s="23"/>
      <c r="AM42" s="23"/>
      <c r="AN42" s="23"/>
      <c r="AO42" s="23"/>
      <c r="AP42" s="23"/>
      <c r="AQ42" s="153"/>
      <c r="AR42" s="153"/>
      <c r="AS42" s="153"/>
      <c r="AT42" s="153"/>
      <c r="AU42" s="153"/>
      <c r="AV42" s="153"/>
      <c r="AW42" s="153"/>
      <c r="AX42" s="153"/>
      <c r="AY42" s="153"/>
      <c r="AZ42" s="153"/>
      <c r="BA42" s="153"/>
      <c r="BB42" s="153"/>
      <c r="BC42" s="153"/>
      <c r="BD42" s="23"/>
      <c r="BE42" s="153"/>
      <c r="BF42" s="23"/>
      <c r="BG42" s="153"/>
      <c r="BH42" s="155">
        <f t="shared" si="3"/>
        <v>14</v>
      </c>
      <c r="BI42" s="156">
        <v>0</v>
      </c>
      <c r="BJ42" s="157">
        <f t="shared" si="4"/>
        <v>14</v>
      </c>
      <c r="BK42" s="505"/>
      <c r="BL42" s="147"/>
      <c r="BM42" s="111"/>
      <c r="BN42" s="130"/>
      <c r="BO42" s="130"/>
      <c r="BP42" s="130"/>
      <c r="BQ42" s="130"/>
      <c r="BR42" s="130"/>
      <c r="BS42" s="130"/>
      <c r="BT42" s="130"/>
      <c r="BU42" s="130"/>
      <c r="BV42" s="130"/>
      <c r="BW42" s="130"/>
      <c r="BX42" s="130"/>
      <c r="BY42" s="130"/>
      <c r="BZ42" s="130"/>
      <c r="CA42" s="130"/>
      <c r="CB42" s="130"/>
    </row>
    <row r="43" spans="1:80" ht="19.5" customHeight="1">
      <c r="A43" s="471">
        <v>39</v>
      </c>
      <c r="B43" s="148" t="s">
        <v>494</v>
      </c>
      <c r="C43" s="32" t="s">
        <v>1186</v>
      </c>
      <c r="D43" s="149">
        <v>181</v>
      </c>
      <c r="E43" s="142">
        <v>4</v>
      </c>
      <c r="F43" s="18"/>
      <c r="G43" s="141"/>
      <c r="H43" s="141">
        <v>4</v>
      </c>
      <c r="I43" s="141"/>
      <c r="J43" s="18"/>
      <c r="K43" s="18"/>
      <c r="L43" s="18"/>
      <c r="M43" s="18"/>
      <c r="N43" s="18"/>
      <c r="O43" s="141"/>
      <c r="P43" s="142">
        <f t="shared" si="0"/>
        <v>4</v>
      </c>
      <c r="Q43" s="143"/>
      <c r="R43" s="18"/>
      <c r="S43" s="18"/>
      <c r="T43" s="18"/>
      <c r="U43" s="18"/>
      <c r="V43" s="141"/>
      <c r="W43" s="141"/>
      <c r="X43" s="141"/>
      <c r="Y43" s="142">
        <f t="shared" si="1"/>
        <v>0</v>
      </c>
      <c r="Z43" s="142">
        <f t="shared" si="6"/>
        <v>4</v>
      </c>
      <c r="AA43" s="143">
        <v>6</v>
      </c>
      <c r="AB43" s="18">
        <v>1</v>
      </c>
      <c r="AC43" s="18">
        <v>40</v>
      </c>
      <c r="AD43" s="18">
        <v>41</v>
      </c>
      <c r="AE43" s="18"/>
      <c r="AF43" s="18"/>
      <c r="AG43" s="18"/>
      <c r="AH43" s="18"/>
      <c r="AI43" s="18"/>
      <c r="AJ43" s="18"/>
      <c r="AK43" s="18"/>
      <c r="AL43" s="18"/>
      <c r="AM43" s="18">
        <v>1</v>
      </c>
      <c r="AN43" s="18"/>
      <c r="AO43" s="18"/>
      <c r="AP43" s="18"/>
      <c r="AQ43" s="141"/>
      <c r="AR43" s="141">
        <v>38</v>
      </c>
      <c r="AS43" s="141"/>
      <c r="AT43" s="141"/>
      <c r="AU43" s="141"/>
      <c r="AV43" s="141">
        <v>58</v>
      </c>
      <c r="AW43" s="141"/>
      <c r="AX43" s="141"/>
      <c r="AY43" s="141"/>
      <c r="AZ43" s="141"/>
      <c r="BA43" s="141"/>
      <c r="BB43" s="141"/>
      <c r="BC43" s="141"/>
      <c r="BD43" s="18"/>
      <c r="BE43" s="141"/>
      <c r="BF43" s="18"/>
      <c r="BG43" s="141"/>
      <c r="BH43" s="145">
        <f t="shared" si="3"/>
        <v>185</v>
      </c>
      <c r="BI43" s="140">
        <v>4</v>
      </c>
      <c r="BJ43" s="146">
        <f t="shared" si="4"/>
        <v>189</v>
      </c>
      <c r="BK43" s="504"/>
      <c r="BL43" s="147"/>
      <c r="BM43" s="111"/>
      <c r="BN43" s="130"/>
      <c r="BO43" s="161"/>
      <c r="BP43" s="161"/>
      <c r="BQ43" s="161"/>
      <c r="BR43" s="161"/>
      <c r="BS43" s="161"/>
      <c r="BT43" s="161"/>
      <c r="BU43" s="161"/>
      <c r="BV43" s="161"/>
      <c r="BW43" s="161"/>
      <c r="BX43" s="161"/>
      <c r="BY43" s="161"/>
      <c r="BZ43" s="161"/>
      <c r="CA43" s="161"/>
      <c r="CB43" s="161"/>
    </row>
    <row r="44" spans="1:80" ht="19.5" customHeight="1">
      <c r="A44" s="471">
        <v>40</v>
      </c>
      <c r="B44" s="148" t="s">
        <v>638</v>
      </c>
      <c r="C44" s="32" t="s">
        <v>1347</v>
      </c>
      <c r="D44" s="149">
        <v>54</v>
      </c>
      <c r="E44" s="142">
        <v>1</v>
      </c>
      <c r="F44" s="18"/>
      <c r="G44" s="141"/>
      <c r="H44" s="141"/>
      <c r="I44" s="141"/>
      <c r="J44" s="18"/>
      <c r="K44" s="18"/>
      <c r="L44" s="18"/>
      <c r="M44" s="18"/>
      <c r="N44" s="18"/>
      <c r="O44" s="162"/>
      <c r="P44" s="142">
        <f t="shared" si="0"/>
        <v>0</v>
      </c>
      <c r="Q44" s="143"/>
      <c r="R44" s="18">
        <v>6</v>
      </c>
      <c r="S44" s="18"/>
      <c r="T44" s="18"/>
      <c r="U44" s="18"/>
      <c r="V44" s="141"/>
      <c r="W44" s="141"/>
      <c r="X44" s="141">
        <v>1</v>
      </c>
      <c r="Y44" s="142">
        <f t="shared" si="1"/>
        <v>7</v>
      </c>
      <c r="Z44" s="142">
        <f t="shared" si="6"/>
        <v>-7</v>
      </c>
      <c r="AA44" s="143">
        <v>6</v>
      </c>
      <c r="AB44" s="18"/>
      <c r="AC44" s="18"/>
      <c r="AD44" s="18">
        <v>7</v>
      </c>
      <c r="AE44" s="18"/>
      <c r="AF44" s="18"/>
      <c r="AG44" s="18"/>
      <c r="AH44" s="18"/>
      <c r="AI44" s="18"/>
      <c r="AJ44" s="18">
        <v>5</v>
      </c>
      <c r="AK44" s="18"/>
      <c r="AL44" s="18"/>
      <c r="AM44" s="18"/>
      <c r="AN44" s="18">
        <v>9</v>
      </c>
      <c r="AO44" s="18"/>
      <c r="AP44" s="18"/>
      <c r="AQ44" s="141"/>
      <c r="AR44" s="141"/>
      <c r="AS44" s="141"/>
      <c r="AT44" s="141"/>
      <c r="AU44" s="141"/>
      <c r="AV44" s="141">
        <v>11</v>
      </c>
      <c r="AW44" s="141"/>
      <c r="AX44" s="141"/>
      <c r="AY44" s="141"/>
      <c r="AZ44" s="141"/>
      <c r="BA44" s="141"/>
      <c r="BB44" s="141"/>
      <c r="BC44" s="141"/>
      <c r="BD44" s="18"/>
      <c r="BE44" s="141"/>
      <c r="BF44" s="18">
        <v>9</v>
      </c>
      <c r="BG44" s="141"/>
      <c r="BH44" s="145">
        <f t="shared" si="3"/>
        <v>47</v>
      </c>
      <c r="BI44" s="140">
        <v>0</v>
      </c>
      <c r="BJ44" s="146">
        <f t="shared" si="4"/>
        <v>47</v>
      </c>
      <c r="BK44" s="504"/>
      <c r="BL44" s="147"/>
      <c r="BM44" s="111"/>
      <c r="BN44" s="130"/>
      <c r="BO44" s="130"/>
      <c r="BP44" s="130"/>
      <c r="BQ44" s="130"/>
      <c r="BR44" s="130"/>
      <c r="BS44" s="130"/>
      <c r="BT44" s="130"/>
      <c r="BU44" s="130"/>
      <c r="BV44" s="130"/>
      <c r="BW44" s="130"/>
      <c r="BX44" s="130"/>
      <c r="BY44" s="130"/>
      <c r="BZ44" s="130"/>
      <c r="CA44" s="130"/>
      <c r="CB44" s="130"/>
    </row>
    <row r="45" spans="1:80" ht="30">
      <c r="A45" s="471">
        <v>41</v>
      </c>
      <c r="B45" s="150" t="s">
        <v>722</v>
      </c>
      <c r="C45" s="344" t="s">
        <v>1130</v>
      </c>
      <c r="D45" s="151">
        <v>14</v>
      </c>
      <c r="E45" s="152">
        <v>0</v>
      </c>
      <c r="F45" s="23"/>
      <c r="G45" s="153"/>
      <c r="H45" s="153"/>
      <c r="I45" s="153"/>
      <c r="J45" s="23"/>
      <c r="K45" s="23"/>
      <c r="L45" s="23"/>
      <c r="M45" s="23"/>
      <c r="N45" s="23"/>
      <c r="O45" s="153"/>
      <c r="P45" s="152">
        <f t="shared" si="0"/>
        <v>0</v>
      </c>
      <c r="Q45" s="154"/>
      <c r="R45" s="23"/>
      <c r="S45" s="23"/>
      <c r="T45" s="23"/>
      <c r="U45" s="23"/>
      <c r="V45" s="153"/>
      <c r="W45" s="153"/>
      <c r="X45" s="153"/>
      <c r="Y45" s="152">
        <f t="shared" si="1"/>
        <v>0</v>
      </c>
      <c r="Z45" s="152">
        <f t="shared" si="6"/>
        <v>0</v>
      </c>
      <c r="AA45" s="154"/>
      <c r="AB45" s="23"/>
      <c r="AC45" s="23"/>
      <c r="AD45" s="23">
        <v>14</v>
      </c>
      <c r="AE45" s="23"/>
      <c r="AF45" s="23"/>
      <c r="AG45" s="23"/>
      <c r="AH45" s="23"/>
      <c r="AI45" s="23"/>
      <c r="AJ45" s="23"/>
      <c r="AK45" s="23"/>
      <c r="AL45" s="23"/>
      <c r="AM45" s="23"/>
      <c r="AN45" s="23"/>
      <c r="AO45" s="23"/>
      <c r="AP45" s="23"/>
      <c r="AQ45" s="153"/>
      <c r="AR45" s="153"/>
      <c r="AS45" s="153"/>
      <c r="AT45" s="153"/>
      <c r="AU45" s="153"/>
      <c r="AV45" s="153"/>
      <c r="AW45" s="153"/>
      <c r="AX45" s="153"/>
      <c r="AY45" s="153"/>
      <c r="AZ45" s="153"/>
      <c r="BA45" s="153"/>
      <c r="BB45" s="153"/>
      <c r="BC45" s="153"/>
      <c r="BD45" s="23"/>
      <c r="BE45" s="153"/>
      <c r="BF45" s="23"/>
      <c r="BG45" s="153"/>
      <c r="BH45" s="155">
        <f t="shared" si="3"/>
        <v>14</v>
      </c>
      <c r="BI45" s="156">
        <v>0</v>
      </c>
      <c r="BJ45" s="157">
        <f t="shared" si="4"/>
        <v>14</v>
      </c>
      <c r="BK45" s="505"/>
      <c r="BL45" s="147"/>
      <c r="BM45" s="111"/>
      <c r="BN45" s="130"/>
      <c r="BO45" s="130"/>
      <c r="BP45" s="130"/>
      <c r="BQ45" s="130"/>
      <c r="BR45" s="130"/>
      <c r="BS45" s="130"/>
      <c r="BT45" s="130"/>
      <c r="BU45" s="130"/>
      <c r="BV45" s="130"/>
      <c r="BW45" s="130"/>
      <c r="BX45" s="130"/>
      <c r="BY45" s="130"/>
      <c r="BZ45" s="130"/>
      <c r="CA45" s="130"/>
      <c r="CB45" s="130"/>
    </row>
    <row r="46" spans="1:80" ht="19.5" customHeight="1">
      <c r="A46" s="471">
        <v>42</v>
      </c>
      <c r="B46" s="148" t="s">
        <v>467</v>
      </c>
      <c r="C46" s="32" t="s">
        <v>1128</v>
      </c>
      <c r="D46" s="149">
        <v>140</v>
      </c>
      <c r="E46" s="142">
        <v>3</v>
      </c>
      <c r="F46" s="18"/>
      <c r="G46" s="141"/>
      <c r="H46" s="141"/>
      <c r="I46" s="141"/>
      <c r="J46" s="18"/>
      <c r="K46" s="18"/>
      <c r="L46" s="18"/>
      <c r="M46" s="18"/>
      <c r="N46" s="18"/>
      <c r="O46" s="141"/>
      <c r="P46" s="142">
        <f t="shared" si="0"/>
        <v>0</v>
      </c>
      <c r="Q46" s="143"/>
      <c r="R46" s="18"/>
      <c r="S46" s="18"/>
      <c r="T46" s="18"/>
      <c r="U46" s="18"/>
      <c r="V46" s="141"/>
      <c r="W46" s="141"/>
      <c r="X46" s="141"/>
      <c r="Y46" s="142">
        <f t="shared" si="1"/>
        <v>0</v>
      </c>
      <c r="Z46" s="142">
        <f t="shared" si="6"/>
        <v>0</v>
      </c>
      <c r="AA46" s="143">
        <v>32</v>
      </c>
      <c r="AB46" s="18">
        <v>7</v>
      </c>
      <c r="AC46" s="18">
        <v>2</v>
      </c>
      <c r="AD46" s="18">
        <v>27</v>
      </c>
      <c r="AE46" s="18">
        <v>2</v>
      </c>
      <c r="AF46" s="18"/>
      <c r="AG46" s="18"/>
      <c r="AH46" s="18"/>
      <c r="AI46" s="18"/>
      <c r="AJ46" s="18"/>
      <c r="AK46" s="18"/>
      <c r="AL46" s="18"/>
      <c r="AM46" s="18">
        <v>2</v>
      </c>
      <c r="AN46" s="18">
        <v>6</v>
      </c>
      <c r="AO46" s="18"/>
      <c r="AP46" s="18"/>
      <c r="AQ46" s="141"/>
      <c r="AR46" s="141"/>
      <c r="AS46" s="141"/>
      <c r="AT46" s="141"/>
      <c r="AU46" s="141"/>
      <c r="AV46" s="141">
        <v>62</v>
      </c>
      <c r="AW46" s="141"/>
      <c r="AX46" s="141"/>
      <c r="AY46" s="141"/>
      <c r="AZ46" s="141"/>
      <c r="BA46" s="141"/>
      <c r="BB46" s="141"/>
      <c r="BC46" s="141"/>
      <c r="BD46" s="18"/>
      <c r="BE46" s="141"/>
      <c r="BF46" s="18"/>
      <c r="BG46" s="141"/>
      <c r="BH46" s="145">
        <f t="shared" si="3"/>
        <v>140</v>
      </c>
      <c r="BI46" s="140">
        <v>3</v>
      </c>
      <c r="BJ46" s="146">
        <f t="shared" si="4"/>
        <v>143</v>
      </c>
      <c r="BK46" s="504"/>
      <c r="BL46" s="147"/>
      <c r="BM46" s="111"/>
      <c r="BN46" s="130"/>
      <c r="BO46" s="130"/>
      <c r="BP46" s="130"/>
      <c r="BQ46" s="130"/>
      <c r="BR46" s="130"/>
      <c r="BS46" s="130"/>
      <c r="BT46" s="130"/>
      <c r="BU46" s="130"/>
      <c r="BV46" s="130"/>
      <c r="BW46" s="130"/>
      <c r="BX46" s="130"/>
      <c r="BY46" s="130"/>
      <c r="BZ46" s="130"/>
      <c r="CA46" s="130"/>
      <c r="CB46" s="130"/>
    </row>
    <row r="47" spans="1:80" ht="30">
      <c r="A47" s="471">
        <v>43</v>
      </c>
      <c r="B47" s="148" t="s">
        <v>483</v>
      </c>
      <c r="C47" s="347" t="s">
        <v>1342</v>
      </c>
      <c r="D47" s="149">
        <v>61</v>
      </c>
      <c r="E47" s="142">
        <v>1</v>
      </c>
      <c r="F47" s="18">
        <v>27</v>
      </c>
      <c r="G47" s="141"/>
      <c r="H47" s="141"/>
      <c r="I47" s="141"/>
      <c r="J47" s="18"/>
      <c r="K47" s="18"/>
      <c r="L47" s="18"/>
      <c r="M47" s="18"/>
      <c r="N47" s="18"/>
      <c r="O47" s="141"/>
      <c r="P47" s="142">
        <f t="shared" si="0"/>
        <v>27</v>
      </c>
      <c r="Q47" s="143"/>
      <c r="R47" s="18">
        <v>3</v>
      </c>
      <c r="S47" s="18"/>
      <c r="T47" s="18"/>
      <c r="U47" s="18"/>
      <c r="V47" s="141"/>
      <c r="W47" s="141"/>
      <c r="X47" s="141">
        <v>1</v>
      </c>
      <c r="Y47" s="142">
        <f t="shared" si="1"/>
        <v>4</v>
      </c>
      <c r="Z47" s="142">
        <f t="shared" si="6"/>
        <v>23</v>
      </c>
      <c r="AA47" s="143">
        <v>6</v>
      </c>
      <c r="AB47" s="18"/>
      <c r="AC47" s="18"/>
      <c r="AD47" s="18">
        <v>5</v>
      </c>
      <c r="AE47" s="18"/>
      <c r="AF47" s="18"/>
      <c r="AG47" s="18">
        <v>2</v>
      </c>
      <c r="AH47" s="18"/>
      <c r="AI47" s="18"/>
      <c r="AJ47" s="18">
        <v>33</v>
      </c>
      <c r="AK47" s="18"/>
      <c r="AL47" s="18">
        <v>6</v>
      </c>
      <c r="AM47" s="18"/>
      <c r="AN47" s="18">
        <v>5</v>
      </c>
      <c r="AO47" s="18"/>
      <c r="AP47" s="18"/>
      <c r="AQ47" s="141"/>
      <c r="AR47" s="141"/>
      <c r="AS47" s="141"/>
      <c r="AT47" s="141"/>
      <c r="AU47" s="141"/>
      <c r="AV47" s="141">
        <v>27</v>
      </c>
      <c r="AW47" s="141"/>
      <c r="AX47" s="141"/>
      <c r="AY47" s="141"/>
      <c r="AZ47" s="141"/>
      <c r="BA47" s="141"/>
      <c r="BB47" s="141"/>
      <c r="BC47" s="141"/>
      <c r="BD47" s="18"/>
      <c r="BE47" s="141"/>
      <c r="BF47" s="18"/>
      <c r="BG47" s="141"/>
      <c r="BH47" s="145">
        <f t="shared" si="3"/>
        <v>84</v>
      </c>
      <c r="BI47" s="140">
        <v>1</v>
      </c>
      <c r="BJ47" s="146">
        <f t="shared" si="4"/>
        <v>85</v>
      </c>
      <c r="BK47" s="504"/>
      <c r="BL47" s="147"/>
      <c r="BM47" s="111"/>
      <c r="BN47" s="130"/>
      <c r="BO47" s="130"/>
      <c r="BP47" s="130"/>
      <c r="BQ47" s="130"/>
      <c r="BR47" s="130"/>
      <c r="BS47" s="130"/>
      <c r="BT47" s="130"/>
      <c r="BU47" s="130"/>
      <c r="BV47" s="130"/>
      <c r="BW47" s="130"/>
      <c r="BX47" s="130"/>
      <c r="BY47" s="130"/>
      <c r="BZ47" s="130"/>
      <c r="CA47" s="130"/>
      <c r="CB47" s="130"/>
    </row>
    <row r="48" spans="1:80" ht="19.5" customHeight="1">
      <c r="A48" s="471">
        <v>44</v>
      </c>
      <c r="B48" s="148" t="s">
        <v>635</v>
      </c>
      <c r="C48" s="343" t="s">
        <v>1343</v>
      </c>
      <c r="D48" s="149">
        <v>173</v>
      </c>
      <c r="E48" s="142">
        <v>5</v>
      </c>
      <c r="F48" s="18"/>
      <c r="G48" s="141"/>
      <c r="H48" s="141"/>
      <c r="I48" s="141"/>
      <c r="J48" s="18"/>
      <c r="K48" s="18"/>
      <c r="L48" s="18"/>
      <c r="M48" s="18"/>
      <c r="N48" s="18"/>
      <c r="O48" s="141"/>
      <c r="P48" s="142">
        <f t="shared" si="0"/>
        <v>0</v>
      </c>
      <c r="Q48" s="143"/>
      <c r="R48" s="18"/>
      <c r="S48" s="18"/>
      <c r="T48" s="18"/>
      <c r="U48" s="18"/>
      <c r="V48" s="141"/>
      <c r="W48" s="141"/>
      <c r="X48" s="141"/>
      <c r="Y48" s="142">
        <f t="shared" si="1"/>
        <v>0</v>
      </c>
      <c r="Z48" s="142">
        <f t="shared" si="6"/>
        <v>0</v>
      </c>
      <c r="AA48" s="143">
        <v>47</v>
      </c>
      <c r="AB48" s="18"/>
      <c r="AC48" s="18">
        <v>15</v>
      </c>
      <c r="AD48" s="18">
        <v>25</v>
      </c>
      <c r="AE48" s="18"/>
      <c r="AF48" s="18"/>
      <c r="AG48" s="18"/>
      <c r="AH48" s="18">
        <v>16</v>
      </c>
      <c r="AI48" s="18"/>
      <c r="AJ48" s="18">
        <v>13</v>
      </c>
      <c r="AK48" s="18"/>
      <c r="AL48" s="18"/>
      <c r="AM48" s="18"/>
      <c r="AN48" s="18"/>
      <c r="AO48" s="18"/>
      <c r="AP48" s="18">
        <v>10</v>
      </c>
      <c r="AQ48" s="141"/>
      <c r="AR48" s="141" t="s">
        <v>910</v>
      </c>
      <c r="AS48" s="141">
        <v>47</v>
      </c>
      <c r="AT48" s="141"/>
      <c r="AU48" s="141"/>
      <c r="AV48" s="141"/>
      <c r="AW48" s="141"/>
      <c r="AX48" s="141"/>
      <c r="AY48" s="141"/>
      <c r="AZ48" s="141"/>
      <c r="BA48" s="141"/>
      <c r="BB48" s="141"/>
      <c r="BC48" s="141"/>
      <c r="BD48" s="18"/>
      <c r="BE48" s="141"/>
      <c r="BF48" s="18"/>
      <c r="BG48" s="141"/>
      <c r="BH48" s="145">
        <f t="shared" si="3"/>
        <v>173</v>
      </c>
      <c r="BI48" s="140">
        <v>5</v>
      </c>
      <c r="BJ48" s="146">
        <f t="shared" si="4"/>
        <v>178</v>
      </c>
      <c r="BK48" s="504"/>
      <c r="BL48" s="147"/>
      <c r="BM48" s="111"/>
      <c r="BN48" s="130"/>
      <c r="BO48" s="130"/>
      <c r="BP48" s="130"/>
      <c r="BQ48" s="130"/>
      <c r="BR48" s="130"/>
      <c r="BS48" s="130"/>
      <c r="BT48" s="130"/>
      <c r="BU48" s="130"/>
      <c r="BV48" s="130"/>
      <c r="BW48" s="130"/>
      <c r="BX48" s="130"/>
      <c r="BY48" s="130"/>
      <c r="BZ48" s="130"/>
      <c r="CA48" s="130"/>
      <c r="CB48" s="130"/>
    </row>
    <row r="49" spans="1:80" ht="30">
      <c r="A49" s="471">
        <v>45</v>
      </c>
      <c r="B49" s="150" t="s">
        <v>641</v>
      </c>
      <c r="C49" s="345" t="s">
        <v>1344</v>
      </c>
      <c r="D49" s="151">
        <v>140</v>
      </c>
      <c r="E49" s="152">
        <v>1</v>
      </c>
      <c r="F49" s="23"/>
      <c r="G49" s="153"/>
      <c r="H49" s="153"/>
      <c r="I49" s="153"/>
      <c r="J49" s="23"/>
      <c r="K49" s="23"/>
      <c r="L49" s="23"/>
      <c r="M49" s="23"/>
      <c r="N49" s="23"/>
      <c r="O49" s="153"/>
      <c r="P49" s="152">
        <f t="shared" si="0"/>
        <v>0</v>
      </c>
      <c r="Q49" s="154"/>
      <c r="R49" s="23"/>
      <c r="S49" s="23"/>
      <c r="T49" s="23"/>
      <c r="U49" s="23"/>
      <c r="V49" s="153"/>
      <c r="W49" s="153"/>
      <c r="X49" s="153"/>
      <c r="Y49" s="152">
        <f t="shared" si="1"/>
        <v>0</v>
      </c>
      <c r="Z49" s="152">
        <f t="shared" si="6"/>
        <v>0</v>
      </c>
      <c r="AA49" s="154">
        <v>100</v>
      </c>
      <c r="AB49" s="23"/>
      <c r="AC49" s="23"/>
      <c r="AD49" s="23">
        <v>17</v>
      </c>
      <c r="AE49" s="23"/>
      <c r="AF49" s="23"/>
      <c r="AG49" s="23"/>
      <c r="AH49" s="23">
        <v>7</v>
      </c>
      <c r="AI49" s="23"/>
      <c r="AJ49" s="23"/>
      <c r="AK49" s="23"/>
      <c r="AL49" s="23"/>
      <c r="AM49" s="23"/>
      <c r="AN49" s="23">
        <v>16</v>
      </c>
      <c r="AO49" s="23"/>
      <c r="AP49" s="23"/>
      <c r="AQ49" s="153"/>
      <c r="AR49" s="153"/>
      <c r="AS49" s="153"/>
      <c r="AT49" s="153"/>
      <c r="AU49" s="153"/>
      <c r="AV49" s="153"/>
      <c r="AW49" s="153"/>
      <c r="AX49" s="153"/>
      <c r="AY49" s="153"/>
      <c r="AZ49" s="153"/>
      <c r="BA49" s="153"/>
      <c r="BB49" s="153"/>
      <c r="BC49" s="153"/>
      <c r="BD49" s="23"/>
      <c r="BE49" s="153"/>
      <c r="BF49" s="23"/>
      <c r="BG49" s="153"/>
      <c r="BH49" s="155">
        <f t="shared" si="3"/>
        <v>140</v>
      </c>
      <c r="BI49" s="156">
        <v>1</v>
      </c>
      <c r="BJ49" s="157">
        <f t="shared" si="4"/>
        <v>141</v>
      </c>
      <c r="BK49" s="505"/>
      <c r="BL49" s="147"/>
      <c r="BM49" s="111"/>
      <c r="BN49" s="130"/>
      <c r="BO49" s="130"/>
      <c r="BP49" s="130"/>
      <c r="BQ49" s="130"/>
      <c r="BR49" s="130"/>
      <c r="BS49" s="130"/>
      <c r="BT49" s="130"/>
      <c r="BU49" s="130"/>
      <c r="BV49" s="130"/>
      <c r="BW49" s="130"/>
      <c r="BX49" s="130"/>
      <c r="BY49" s="130"/>
      <c r="BZ49" s="130"/>
      <c r="CA49" s="130"/>
      <c r="CB49" s="130"/>
    </row>
    <row r="50" spans="1:80" ht="30">
      <c r="A50" s="471">
        <v>46</v>
      </c>
      <c r="B50" s="150" t="s">
        <v>1083</v>
      </c>
      <c r="C50" s="345" t="s">
        <v>1129</v>
      </c>
      <c r="D50" s="151">
        <v>231</v>
      </c>
      <c r="E50" s="152">
        <v>12</v>
      </c>
      <c r="F50" s="23"/>
      <c r="G50" s="153"/>
      <c r="H50" s="153"/>
      <c r="I50" s="153"/>
      <c r="J50" s="23"/>
      <c r="K50" s="23"/>
      <c r="L50" s="23"/>
      <c r="M50" s="23"/>
      <c r="N50" s="23"/>
      <c r="O50" s="153"/>
      <c r="P50" s="152">
        <f t="shared" si="0"/>
        <v>0</v>
      </c>
      <c r="Q50" s="154"/>
      <c r="R50" s="23"/>
      <c r="S50" s="23"/>
      <c r="T50" s="23"/>
      <c r="U50" s="23"/>
      <c r="V50" s="153"/>
      <c r="W50" s="153"/>
      <c r="X50" s="153"/>
      <c r="Y50" s="152">
        <f t="shared" si="1"/>
        <v>0</v>
      </c>
      <c r="Z50" s="152">
        <f t="shared" si="6"/>
        <v>0</v>
      </c>
      <c r="AA50" s="154"/>
      <c r="AB50" s="23"/>
      <c r="AC50" s="23"/>
      <c r="AD50" s="23">
        <v>2</v>
      </c>
      <c r="AE50" s="23"/>
      <c r="AF50" s="23">
        <v>4</v>
      </c>
      <c r="AG50" s="23"/>
      <c r="AH50" s="23"/>
      <c r="AI50" s="23"/>
      <c r="AJ50" s="23">
        <v>117</v>
      </c>
      <c r="AK50" s="23">
        <v>5</v>
      </c>
      <c r="AL50" s="23"/>
      <c r="AM50" s="23"/>
      <c r="AN50" s="23"/>
      <c r="AO50" s="23"/>
      <c r="AP50" s="23">
        <v>103</v>
      </c>
      <c r="AQ50" s="153"/>
      <c r="AR50" s="153"/>
      <c r="AS50" s="153"/>
      <c r="AT50" s="153"/>
      <c r="AU50" s="153"/>
      <c r="AV50" s="153"/>
      <c r="AW50" s="153"/>
      <c r="AX50" s="153"/>
      <c r="AY50" s="153"/>
      <c r="AZ50" s="153"/>
      <c r="BA50" s="153"/>
      <c r="BB50" s="153"/>
      <c r="BC50" s="153"/>
      <c r="BD50" s="23"/>
      <c r="BE50" s="153"/>
      <c r="BF50" s="23"/>
      <c r="BG50" s="153"/>
      <c r="BH50" s="155">
        <f t="shared" si="3"/>
        <v>231</v>
      </c>
      <c r="BI50" s="156">
        <v>12</v>
      </c>
      <c r="BJ50" s="157">
        <f t="shared" si="4"/>
        <v>243</v>
      </c>
      <c r="BK50" s="505"/>
      <c r="BL50" s="147"/>
      <c r="BM50" s="111"/>
      <c r="BN50" s="130"/>
      <c r="BO50" s="130"/>
      <c r="BP50" s="130"/>
      <c r="BQ50" s="130"/>
      <c r="BR50" s="130"/>
      <c r="BS50" s="130"/>
      <c r="BT50" s="130"/>
      <c r="BU50" s="130"/>
      <c r="BV50" s="130"/>
      <c r="BW50" s="130"/>
      <c r="BX50" s="130"/>
      <c r="BY50" s="130"/>
      <c r="BZ50" s="130"/>
      <c r="CA50" s="130"/>
      <c r="CB50" s="130"/>
    </row>
    <row r="51" spans="1:80" ht="19.5" customHeight="1" thickBot="1">
      <c r="A51" s="471">
        <v>47</v>
      </c>
      <c r="B51" s="148" t="s">
        <v>652</v>
      </c>
      <c r="C51" s="343" t="s">
        <v>1131</v>
      </c>
      <c r="D51" s="163">
        <v>51</v>
      </c>
      <c r="E51" s="164">
        <v>0</v>
      </c>
      <c r="F51" s="18"/>
      <c r="G51" s="141"/>
      <c r="H51" s="165"/>
      <c r="I51" s="165"/>
      <c r="J51" s="166"/>
      <c r="K51" s="166"/>
      <c r="L51" s="166"/>
      <c r="M51" s="166"/>
      <c r="N51" s="166"/>
      <c r="O51" s="165"/>
      <c r="P51" s="167">
        <f t="shared" si="0"/>
        <v>0</v>
      </c>
      <c r="Q51" s="143"/>
      <c r="R51" s="18"/>
      <c r="S51" s="18"/>
      <c r="T51" s="18"/>
      <c r="U51" s="18"/>
      <c r="V51" s="141"/>
      <c r="W51" s="141"/>
      <c r="X51" s="141"/>
      <c r="Y51" s="142">
        <f t="shared" si="1"/>
        <v>0</v>
      </c>
      <c r="Z51" s="167">
        <f t="shared" si="6"/>
        <v>0</v>
      </c>
      <c r="AA51" s="143">
        <v>14</v>
      </c>
      <c r="AB51" s="18">
        <v>5</v>
      </c>
      <c r="AC51" s="18"/>
      <c r="AD51" s="18">
        <v>20</v>
      </c>
      <c r="AE51" s="18"/>
      <c r="AF51" s="18"/>
      <c r="AG51" s="18"/>
      <c r="AH51" s="18"/>
      <c r="AI51" s="18"/>
      <c r="AJ51" s="18">
        <v>2</v>
      </c>
      <c r="AK51" s="18"/>
      <c r="AL51" s="18"/>
      <c r="AM51" s="18"/>
      <c r="AN51" s="166">
        <v>2</v>
      </c>
      <c r="AO51" s="166"/>
      <c r="AP51" s="166">
        <v>8</v>
      </c>
      <c r="AQ51" s="141"/>
      <c r="AR51" s="141"/>
      <c r="AS51" s="141"/>
      <c r="AT51" s="141"/>
      <c r="AU51" s="141"/>
      <c r="AV51" s="141"/>
      <c r="AW51" s="141"/>
      <c r="AX51" s="141"/>
      <c r="AY51" s="141"/>
      <c r="AZ51" s="141"/>
      <c r="BA51" s="141"/>
      <c r="BB51" s="141"/>
      <c r="BC51" s="141"/>
      <c r="BD51" s="166"/>
      <c r="BE51" s="165"/>
      <c r="BF51" s="166"/>
      <c r="BG51" s="165"/>
      <c r="BH51" s="168">
        <f t="shared" si="3"/>
        <v>51</v>
      </c>
      <c r="BI51" s="169">
        <v>0</v>
      </c>
      <c r="BJ51" s="170">
        <f t="shared" si="4"/>
        <v>51</v>
      </c>
      <c r="BK51" s="504"/>
      <c r="BL51" s="147"/>
      <c r="BM51" s="111"/>
      <c r="BN51" s="130"/>
      <c r="BO51" s="130"/>
      <c r="BP51" s="130"/>
      <c r="BQ51" s="130"/>
      <c r="BR51" s="130"/>
      <c r="BS51" s="130"/>
      <c r="BT51" s="130"/>
      <c r="BU51" s="130"/>
      <c r="BV51" s="130"/>
      <c r="BW51" s="130"/>
      <c r="BX51" s="130"/>
      <c r="BY51" s="130"/>
      <c r="BZ51" s="130"/>
      <c r="CA51" s="130"/>
      <c r="CB51" s="130"/>
    </row>
    <row r="52" spans="1:80" ht="19.5" customHeight="1" thickBot="1">
      <c r="A52" s="529" t="s">
        <v>1034</v>
      </c>
      <c r="B52" s="528">
        <f>COUNTA(Table10[Name of the city (settlement)])</f>
        <v>43</v>
      </c>
      <c r="C52" s="528">
        <f>COUNTA(Table10[Name of the enterprise])</f>
        <v>47</v>
      </c>
      <c r="D52" s="528">
        <f>SUM(Table10[Total number of passenger trolleybuses as of 01.01.2021])</f>
        <v>3827</v>
      </c>
      <c r="E52" s="528">
        <f>SUM(Table10[Total number of service trolleybuses as of 01.01.2021])</f>
        <v>115</v>
      </c>
      <c r="F52" s="528">
        <f>SUM(Table10[Дніпро])</f>
        <v>32</v>
      </c>
      <c r="G52" s="528">
        <f>SUM(Table10[Богдан Т90117])</f>
        <v>15</v>
      </c>
      <c r="H52" s="528">
        <f>SUM(Table10[АКСМ-321])</f>
        <v>17</v>
      </c>
      <c r="I52" s="528">
        <f>SUM(Table10[Богдан Т70117])</f>
        <v>71</v>
      </c>
      <c r="J52" s="528">
        <f>SUM(Table10[ЕлектронТ19102])</f>
        <v>0</v>
      </c>
      <c r="K52" s="528">
        <f>SUM(Table10[PTS-12])</f>
        <v>47</v>
      </c>
      <c r="L52" s="528">
        <f>SUM(Table10[ЕталонТ12110])</f>
        <v>4</v>
      </c>
      <c r="M52" s="528">
        <f>SUM(Table10[ПМЗ-Т2])</f>
        <v>0</v>
      </c>
      <c r="N52" s="528">
        <f>SUM(Table10[VOLVO])</f>
        <v>0</v>
      </c>
      <c r="O52" s="528">
        <f>SUM(Table10[HESSNAW])</f>
        <v>0</v>
      </c>
      <c r="P52" s="528">
        <f>SUM(Table10[Total number of incoming trolleybuses])</f>
        <v>186</v>
      </c>
      <c r="Q52" s="528">
        <f>SUM(Table10[Skoda 14TR])</f>
        <v>18</v>
      </c>
      <c r="R52" s="528">
        <f>SUM(Table10[ЗиУ-9])</f>
        <v>70</v>
      </c>
      <c r="S52" s="528">
        <f>SUM(Table10[МАN])</f>
        <v>13</v>
      </c>
      <c r="T52" s="528">
        <f>SUM(Table10[JELCZ])</f>
        <v>2</v>
      </c>
      <c r="U52" s="528">
        <f>SUM(Table10[ПМЗ-Т22])</f>
        <v>11</v>
      </c>
      <c r="V52" s="528">
        <f>SUM(Table10[ПМЗ-Т1])</f>
        <v>5</v>
      </c>
      <c r="W52" s="528">
        <f>SUM(Table10[К-12])</f>
        <v>3</v>
      </c>
      <c r="X52" s="528">
        <f>SUM(Table10[ЛАЗ])</f>
        <v>2</v>
      </c>
      <c r="Y52" s="528">
        <f>SUM(Table10[Total number of outgoing trolleybuses])</f>
        <v>124</v>
      </c>
      <c r="Z52" s="528">
        <f>SUM(Table10[Total number of incoming (+) and outgoing (-) trolleybuses])</f>
        <v>95</v>
      </c>
      <c r="AA52" s="528">
        <f>SUM(Table10[ЗиУ-92])</f>
        <v>806</v>
      </c>
      <c r="AB52" s="528">
        <f>SUM(Table10[ЗиУ-10])</f>
        <v>55</v>
      </c>
      <c r="AC52" s="528">
        <f>SUM(Table10[ПМЗ-Т13])</f>
        <v>97</v>
      </c>
      <c r="AD52" s="528">
        <f>SUM(Table10[ПМЗ-Т24])</f>
        <v>390</v>
      </c>
      <c r="AE52" s="528">
        <f>SUM(Table10[ПМЗ-Т2П])</f>
        <v>14</v>
      </c>
      <c r="AF52" s="528">
        <f>SUM(Table10[К-125])</f>
        <v>38</v>
      </c>
      <c r="AG52" s="528">
        <f>SUM(Table10[ЛАЗ-52522])</f>
        <v>21</v>
      </c>
      <c r="AH52" s="528">
        <f>SUM(Table10[TROLZA-5265])</f>
        <v>23</v>
      </c>
      <c r="AI52" s="528">
        <f>SUM(Table10[ЛАЗ Е-301])</f>
        <v>177</v>
      </c>
      <c r="AJ52" s="528">
        <f>SUM(Table10[Skoda ТR])</f>
        <v>436</v>
      </c>
      <c r="AK52" s="528">
        <f>SUM(Table10[МАЗ-103Т])</f>
        <v>38</v>
      </c>
      <c r="AL52" s="528">
        <f>SUM(Table10[МАЗЕТОН-103Т])</f>
        <v>20</v>
      </c>
      <c r="AM52" s="528">
        <f>SUM(Table10[Е-186])</f>
        <v>4</v>
      </c>
      <c r="AN52" s="528">
        <f>SUM(Table10[ЛАЗЕ-183])</f>
        <v>239</v>
      </c>
      <c r="AO52" s="528">
        <f>SUM(Table10[ЛуАЗЕ-231])</f>
        <v>5</v>
      </c>
      <c r="AP52" s="528">
        <f>SUM(Table10[Богдан])</f>
        <v>712</v>
      </c>
      <c r="AQ52" s="528">
        <f>SUM(Table10[Дніпро Е-187])</f>
        <v>10</v>
      </c>
      <c r="AR52" s="528">
        <f>SUM(Table10[АКСМ-3213])</f>
        <v>241</v>
      </c>
      <c r="AS52" s="528">
        <f>SUM(Table10[БКМ-321])</f>
        <v>47</v>
      </c>
      <c r="AT52" s="528">
        <f>SUM(Table10[SAM])</f>
        <v>4</v>
      </c>
      <c r="AU52" s="528">
        <f>SUM(Table10[VOLVOB10M])</f>
        <v>8</v>
      </c>
      <c r="AV52" s="528">
        <f>SUM(Table10[[Дніпро ]])</f>
        <v>267</v>
      </c>
      <c r="AW52" s="528">
        <f>SUM(Table10[ЕлектронТ191024])</f>
        <v>62</v>
      </c>
      <c r="AX52" s="528">
        <f>SUM(Table10[ЕталонТ121105])</f>
        <v>44</v>
      </c>
      <c r="AY52" s="528">
        <f>SUM(Table10[[Mersedes ]])</f>
        <v>3</v>
      </c>
      <c r="AZ52" s="528">
        <f>SUM(Table10[МАN6])</f>
        <v>0</v>
      </c>
      <c r="BA52" s="528">
        <f>SUM(Table10[Graft&amp;Stift])</f>
        <v>17</v>
      </c>
      <c r="BB52" s="528">
        <f>SUM(Table10[АКСМ43303А])</f>
        <v>1</v>
      </c>
      <c r="BC52" s="528">
        <f>SUM(Table10[Ikarus 280.94])</f>
        <v>4</v>
      </c>
      <c r="BD52" s="528">
        <f>SUM(Table10[JELCZ7])</f>
        <v>23</v>
      </c>
      <c r="BE52" s="528">
        <f>SUM(Table10[PTS-126])</f>
        <v>64</v>
      </c>
      <c r="BF52" s="528">
        <f>SUM(Table10[VAN HOOL])</f>
        <v>9</v>
      </c>
      <c r="BG52" s="528">
        <f>SUM(Table10[HESSNAW7])</f>
        <v>10</v>
      </c>
      <c r="BH52" s="528">
        <f>SUM(Table10[Total number of pass.trolleybuses as of 01.01.2022])</f>
        <v>3889</v>
      </c>
      <c r="BI52" s="528">
        <f>SUM(Table10[Total number of service trolleybuses as of 01.01.2022])</f>
        <v>122</v>
      </c>
      <c r="BJ52" s="528">
        <f>SUM(Table10[Total number of all trolleybuses as of 01.01.2022])</f>
        <v>4011</v>
      </c>
      <c r="BK52" s="176"/>
      <c r="BL52" s="176"/>
      <c r="BM52" s="111"/>
      <c r="BN52" s="3"/>
      <c r="BO52" s="3"/>
      <c r="BP52" s="3"/>
      <c r="BQ52" s="3"/>
      <c r="BR52" s="3"/>
      <c r="BS52" s="3"/>
      <c r="BT52" s="3"/>
      <c r="BU52" s="3"/>
      <c r="BV52" s="3"/>
      <c r="BW52" s="3"/>
      <c r="BX52" s="3"/>
      <c r="BY52" s="3"/>
      <c r="BZ52" s="3"/>
      <c r="CA52" s="3"/>
      <c r="CB52" s="3"/>
    </row>
    <row r="53" spans="1:80" ht="18" customHeight="1">
      <c r="A53" s="173" t="s">
        <v>1145</v>
      </c>
      <c r="B53" s="174"/>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8"/>
      <c r="BL53" s="178"/>
      <c r="BM53" s="111"/>
      <c r="BN53" s="179"/>
      <c r="BO53" s="179"/>
      <c r="BP53" s="179"/>
      <c r="BQ53" s="179"/>
      <c r="BR53" s="179"/>
      <c r="BS53" s="179"/>
      <c r="BT53" s="179"/>
      <c r="BU53" s="179"/>
      <c r="BV53" s="179"/>
      <c r="BW53" s="179"/>
      <c r="BX53" s="179"/>
      <c r="BY53" s="179"/>
      <c r="BZ53" s="179"/>
      <c r="CA53" s="179"/>
      <c r="CB53" s="179"/>
    </row>
    <row r="54" spans="1:80" ht="12.75" customHeight="1">
      <c r="A54" s="177" t="s">
        <v>1419</v>
      </c>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26"/>
      <c r="BL54" s="26"/>
      <c r="BM54" s="26"/>
      <c r="BN54" s="26"/>
      <c r="BO54" s="26"/>
      <c r="BP54" s="26"/>
      <c r="BQ54" s="26"/>
      <c r="BR54" s="26"/>
      <c r="BS54" s="26"/>
      <c r="BT54" s="26"/>
      <c r="BU54" s="26"/>
      <c r="BV54" s="26"/>
      <c r="BW54" s="26"/>
      <c r="BX54" s="26"/>
      <c r="BY54" s="26"/>
      <c r="BZ54" s="26"/>
      <c r="CA54" s="26"/>
      <c r="CB54" s="26"/>
    </row>
    <row r="55" spans="1:80" ht="12.75" customHeight="1">
      <c r="A55" s="357" t="s">
        <v>1085</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row>
    <row r="56" spans="1:80"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row>
    <row r="57" spans="1:80"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row>
    <row r="58" spans="1:80"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row>
    <row r="59" spans="1:80"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row>
    <row r="60" spans="1:80"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row>
    <row r="61" spans="1:80"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row>
    <row r="62" spans="1:80"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row>
    <row r="63" spans="1:80"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row>
    <row r="64" spans="1:80"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row>
    <row r="65" spans="1:80"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row>
    <row r="66" spans="1:80"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row>
    <row r="67" spans="1:80"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row>
    <row r="68" spans="1:80"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row>
    <row r="69" spans="1:80"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row>
    <row r="70" spans="1:80"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row>
    <row r="71" spans="1:80"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row>
    <row r="72" spans="1:80"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row>
    <row r="73" spans="1:80"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row>
    <row r="74" spans="1:80"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row>
    <row r="75" spans="1:80"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row>
    <row r="76" spans="1:80"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row>
    <row r="77" spans="1:80"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row>
    <row r="78" spans="1:80"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row>
    <row r="79" spans="1:80"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row>
    <row r="80" spans="1:80"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row>
    <row r="81" spans="1:80"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row>
    <row r="82" spans="1:80"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row>
    <row r="83" spans="1:80"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row>
    <row r="84" spans="1:80"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row>
    <row r="85" spans="1:80"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row>
    <row r="86" spans="1:80"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row>
    <row r="87" spans="1:80"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row>
    <row r="88" spans="1:80"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row>
    <row r="89" spans="1:80"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row>
    <row r="90" spans="1:80"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row>
    <row r="91" spans="1:80"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row>
    <row r="92" spans="1:80"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row>
    <row r="93" spans="1:80"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row>
    <row r="94" spans="1:80"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row>
    <row r="95" spans="1:80"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row>
    <row r="96" spans="1:80"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row>
    <row r="97" spans="1:80"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row>
    <row r="98" spans="1:80"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row>
    <row r="99" spans="1:80"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row>
    <row r="100" spans="1:80"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row>
    <row r="101" spans="1:80"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row>
    <row r="102" spans="1:80"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row>
    <row r="103" spans="1:80"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row>
    <row r="104" spans="1:80"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row>
    <row r="105" spans="1:80"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row>
    <row r="106" spans="1:80"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row>
    <row r="107" spans="1:80"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row>
    <row r="108" spans="1:80"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row>
    <row r="109" spans="1:80"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row>
    <row r="110" spans="1:80"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row>
    <row r="111" spans="1:80"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row>
    <row r="112" spans="1:80"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row>
    <row r="113" spans="1:80"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row>
    <row r="114" spans="1:80"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row>
    <row r="115" spans="1:80"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row>
    <row r="116" spans="1:80"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row>
    <row r="117" spans="1:80"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row>
    <row r="118" spans="1:80"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row>
    <row r="119" spans="1:80"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row>
    <row r="120" spans="1:80"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row>
    <row r="121" spans="1:80"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row>
    <row r="122" spans="1:80"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row>
    <row r="123" spans="1:80"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row>
    <row r="124" spans="1:80"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row>
    <row r="125" spans="1:80"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row>
    <row r="126" spans="1:80"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row>
    <row r="127" spans="1:80"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row>
    <row r="128" spans="1:80"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row>
    <row r="129" spans="1:80"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row>
    <row r="130" spans="1:80"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row>
    <row r="131" spans="1:80"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row>
    <row r="132" spans="1:80"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row>
    <row r="133" spans="1:80"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row>
    <row r="134" spans="1:80"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row>
    <row r="135" spans="1:80"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row>
    <row r="136" spans="1:80"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row>
    <row r="137" spans="1:80"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row>
    <row r="138" spans="1:80"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row>
    <row r="139" spans="1:80"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row>
    <row r="140" spans="1:80"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row>
    <row r="141" spans="1:80"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row>
    <row r="142" spans="1:80"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row>
    <row r="143" spans="1:80"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row>
    <row r="144" spans="1:80"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row>
    <row r="145" spans="1:80"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row>
    <row r="146" spans="1:80"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row>
    <row r="147" spans="1:80"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row>
    <row r="148" spans="1:80"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row>
    <row r="149" spans="1:80"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row>
    <row r="150" spans="1:80"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row>
    <row r="151" spans="1:80"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row>
    <row r="152" spans="1:80"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row>
    <row r="153" spans="1:80"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row>
    <row r="154" spans="1:80"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row>
    <row r="155" spans="1:80"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row>
    <row r="156" spans="1:80"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row>
    <row r="157" spans="1:80"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row>
    <row r="158" spans="1:80"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row>
    <row r="159" spans="1:80"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row>
    <row r="160" spans="1:80"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row>
    <row r="161" spans="1:80"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row>
    <row r="162" spans="1:80"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row>
    <row r="163" spans="1:80"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row>
    <row r="164" spans="1:80"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row>
    <row r="165" spans="1:80"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row>
    <row r="166" spans="1:80"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row>
    <row r="167" spans="1:80"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row>
    <row r="168" spans="1:80"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row>
    <row r="169" spans="1:80"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row>
    <row r="170" spans="1:80"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row>
    <row r="171" spans="1:80"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row>
    <row r="172" spans="1:80"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row>
    <row r="173" spans="1:80"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row>
    <row r="174" spans="1:80"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row>
    <row r="175" spans="1:80"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row>
    <row r="176" spans="1:80"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row>
    <row r="177" spans="1:80"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row>
    <row r="178" spans="1:80"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row>
    <row r="179" spans="1:80"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row>
    <row r="180" spans="1:80"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row>
    <row r="181" spans="1:80"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row>
    <row r="182" spans="1:80"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row>
    <row r="183" spans="1:80"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row>
    <row r="184" spans="1:80"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row>
    <row r="185" spans="1:80"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row>
    <row r="186" spans="1:80"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row>
    <row r="187" spans="1:80"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row>
    <row r="188" spans="1:80"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row>
    <row r="189" spans="1:80"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row>
    <row r="190" spans="1:80"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row>
    <row r="191" spans="1:80"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row>
    <row r="192" spans="1:80"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row>
    <row r="193" spans="1:80"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row>
    <row r="194" spans="1:80"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row>
    <row r="195" spans="1:80"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row>
    <row r="196" spans="1:80"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row>
    <row r="197" spans="1:80"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row>
    <row r="198" spans="1:80"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row>
    <row r="199" spans="1:80"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row>
    <row r="200" spans="1:80"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row>
    <row r="201" spans="1:80"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row>
    <row r="202" spans="1:80"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row>
    <row r="203" spans="1:80"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row>
    <row r="204" spans="1:80"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row>
    <row r="205" spans="1:80"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row>
    <row r="206" spans="1:80"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row>
    <row r="207" spans="1:80"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row>
    <row r="208" spans="1:80"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row>
    <row r="209" spans="1:80"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row>
    <row r="210" spans="1:80"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row>
    <row r="211" spans="1:80"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row>
    <row r="212" spans="1:80"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row>
    <row r="213" spans="1:80"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row>
    <row r="214" spans="1:80"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row>
    <row r="215" spans="1:80"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row>
    <row r="216" spans="1:80"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row>
    <row r="217" spans="1:80"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row>
    <row r="218" spans="1:80"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row>
    <row r="219" spans="1:80"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row>
    <row r="220" spans="1:80"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row>
    <row r="221" spans="1:80"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row>
    <row r="222" spans="1:80"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row>
    <row r="223" spans="1:80"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row>
    <row r="224" spans="1:80"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row>
    <row r="225" spans="1:80"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row>
    <row r="226" spans="1:80"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row>
    <row r="227" spans="1:80"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row>
    <row r="228" spans="1:80"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row>
    <row r="229" spans="1:80"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row>
    <row r="230" spans="1:80"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row>
    <row r="231" spans="1:80"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row>
    <row r="232" spans="1:80"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row>
    <row r="233" spans="1:80"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row>
    <row r="234" spans="1:80"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row>
    <row r="235" spans="1:80"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row>
    <row r="236" spans="1:80"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row>
    <row r="237" spans="1:80"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row>
    <row r="238" spans="1:80"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row>
    <row r="239" spans="1:80"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row>
    <row r="240" spans="1:80"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row>
    <row r="241" spans="1:80"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row>
    <row r="242" spans="1:80"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row>
    <row r="243" spans="1:80"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row>
    <row r="244" spans="1:80"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row>
    <row r="245" spans="1:80"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row>
    <row r="246" spans="1:80"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row>
    <row r="247" spans="1:80"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row>
    <row r="248" spans="1:80"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row>
    <row r="249" spans="1:80"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row>
    <row r="250" spans="1:80"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row>
    <row r="251" spans="1:80"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row>
    <row r="252" spans="1:80"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row>
    <row r="253" spans="1:80"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row>
    <row r="254" spans="1:80"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row>
    <row r="255" spans="1:80"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row>
    <row r="256" spans="1:80"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row>
    <row r="257" spans="1:80"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row>
    <row r="258" spans="1:80"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row>
    <row r="259" spans="1:80"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row>
    <row r="260" spans="1:8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row>
    <row r="261" spans="1:80"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row>
    <row r="262" spans="1:80"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row>
    <row r="263" spans="1:80"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row>
    <row r="264" spans="1:80"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row>
    <row r="265" spans="1:80"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row>
    <row r="266" spans="1:80"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row>
    <row r="267" spans="1:80"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row>
    <row r="268" spans="1:80"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row>
    <row r="269" spans="1:80"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row>
    <row r="270" spans="1:80"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row>
    <row r="271" spans="1:80"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row>
    <row r="272" spans="1:80"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row>
    <row r="273" spans="1:80"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row>
    <row r="274" spans="1:80"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row>
    <row r="275" spans="1:80"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row>
    <row r="276" spans="1:80"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row>
    <row r="277" spans="1:80"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row>
    <row r="278" spans="1:80"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row>
    <row r="279" spans="1:80"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row>
    <row r="280" spans="1:8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row>
    <row r="281" spans="1:80"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row>
    <row r="282" spans="1:80"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row>
    <row r="283" spans="1:80"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row>
    <row r="284" spans="1:80"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row>
    <row r="285" spans="1:80"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row>
    <row r="286" spans="1:80"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row>
    <row r="287" spans="1:80"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row>
    <row r="288" spans="1:80"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row>
    <row r="289" spans="1:80"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row>
    <row r="290" spans="1:8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row>
    <row r="291" spans="1:80"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row>
    <row r="292" spans="1:80"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row>
    <row r="293" spans="1:80"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row>
    <row r="294" spans="1:80"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row>
    <row r="295" spans="1:80"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row>
    <row r="296" spans="1:80"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row>
    <row r="297" spans="1:80"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row>
    <row r="298" spans="1:80"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row>
    <row r="299" spans="1:80"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row>
    <row r="300" spans="1:8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row>
    <row r="301" spans="1:80"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row>
    <row r="302" spans="1:80"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row>
    <row r="303" spans="1:80"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row>
    <row r="304" spans="1:80"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row>
    <row r="305" spans="1:80"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row>
    <row r="306" spans="1:80"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row>
    <row r="307" spans="1:80"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row>
    <row r="308" spans="1:80"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row>
    <row r="309" spans="1:80"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row>
    <row r="310" spans="1:8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row>
    <row r="311" spans="1:80"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row>
    <row r="312" spans="1:80"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row>
    <row r="313" spans="1:80"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row>
    <row r="314" spans="1:80"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row>
    <row r="315" spans="1:80"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row>
    <row r="316" spans="1:80"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row>
    <row r="317" spans="1:80"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row>
    <row r="318" spans="1:80"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row>
    <row r="319" spans="1:80"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row>
    <row r="320" spans="1:8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row>
    <row r="321" spans="1:80"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row>
    <row r="322" spans="1:80"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row>
    <row r="323" spans="1:80"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row>
    <row r="324" spans="1:80"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row>
    <row r="325" spans="1:80"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row>
    <row r="326" spans="1:80"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row>
    <row r="327" spans="1:80"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row>
    <row r="328" spans="1:80"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row>
    <row r="329" spans="1:80"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row>
    <row r="330" spans="1:8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row>
    <row r="331" spans="1:80"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row>
    <row r="332" spans="1:80"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row>
    <row r="333" spans="1:80"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row>
    <row r="334" spans="1:80"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row>
    <row r="335" spans="1:80"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row>
    <row r="336" spans="1:80"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row>
    <row r="337" spans="1:80"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row>
    <row r="338" spans="1:80"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row>
    <row r="339" spans="1:80"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row>
    <row r="340" spans="1:8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row>
    <row r="341" spans="1:80"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row>
    <row r="342" spans="1:80"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row>
    <row r="343" spans="1:80"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row>
    <row r="344" spans="1:80"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row>
    <row r="345" spans="1:80"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row>
    <row r="346" spans="1:80"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row>
    <row r="347" spans="1:80"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row>
    <row r="348" spans="1:80"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row>
    <row r="349" spans="1:80"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row>
    <row r="350" spans="1:8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row>
    <row r="351" spans="1:80"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row>
    <row r="352" spans="1:80"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row>
    <row r="353" spans="1:80"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row>
    <row r="354" spans="1:80"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row>
    <row r="355" spans="1:80"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row>
    <row r="356" spans="1:80"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row>
    <row r="357" spans="1:80"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row>
    <row r="358" spans="1:80"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row>
    <row r="359" spans="1:80"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row>
    <row r="360" spans="1:8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row>
    <row r="361" spans="1:80"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row>
    <row r="362" spans="1:80"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row>
    <row r="363" spans="1:80"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row>
    <row r="364" spans="1:80"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row>
    <row r="365" spans="1:80"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row>
    <row r="366" spans="1:80"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row>
    <row r="367" spans="1:80"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row>
    <row r="368" spans="1:80"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row>
    <row r="369" spans="1:80"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row>
    <row r="370" spans="1:8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row>
    <row r="371" spans="1:80"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row>
    <row r="372" spans="1:80"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row>
    <row r="373" spans="1:80"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row>
    <row r="374" spans="1:80"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row>
    <row r="375" spans="1:80"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row>
    <row r="376" spans="1:80"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row>
    <row r="377" spans="1:80"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row>
    <row r="378" spans="1:80"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row>
    <row r="379" spans="1:80"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row>
    <row r="380" spans="1:8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row>
    <row r="381" spans="1:80"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row>
    <row r="382" spans="1:80"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row>
    <row r="383" spans="1:80"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row>
    <row r="384" spans="1:80"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row>
    <row r="385" spans="1:80"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row>
    <row r="386" spans="1:80"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row>
    <row r="387" spans="1:80"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row>
    <row r="388" spans="1:80"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row>
    <row r="389" spans="1:80"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row>
    <row r="390" spans="1:8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row>
    <row r="391" spans="1:80"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row>
    <row r="392" spans="1:80"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row>
    <row r="393" spans="1:80"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row>
    <row r="394" spans="1:80"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row>
    <row r="395" spans="1:80"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row>
    <row r="396" spans="1:80"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row>
    <row r="397" spans="1:80"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row>
    <row r="398" spans="1:80"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row>
    <row r="399" spans="1:80"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row>
    <row r="400" spans="1:8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row>
    <row r="401" spans="1:80"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row>
    <row r="402" spans="1:80"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row>
    <row r="403" spans="1:80"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row>
    <row r="404" spans="1:80"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row>
    <row r="405" spans="1:80"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row>
    <row r="406" spans="1:80"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row>
    <row r="407" spans="1:80"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row>
    <row r="408" spans="1:80"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row>
    <row r="409" spans="1:80"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row>
    <row r="410" spans="1:8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row>
    <row r="411" spans="1:80"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row>
    <row r="412" spans="1:80"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row>
    <row r="413" spans="1:80"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row>
    <row r="414" spans="1:80"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row>
    <row r="415" spans="1:80"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row>
    <row r="416" spans="1:80"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row>
    <row r="417" spans="1:80"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row>
    <row r="418" spans="1:80"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row>
    <row r="419" spans="1:80"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row>
    <row r="420" spans="1:8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row>
    <row r="421" spans="1:80"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row>
    <row r="422" spans="1:80"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row>
    <row r="423" spans="1:80"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row>
    <row r="424" spans="1:80"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row>
    <row r="425" spans="1:80"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row>
    <row r="426" spans="1:80"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row>
    <row r="427" spans="1:80"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row>
    <row r="428" spans="1:80"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row>
    <row r="429" spans="1:80"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row>
    <row r="430" spans="1:8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row>
    <row r="431" spans="1:80"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row>
    <row r="432" spans="1:80"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row>
    <row r="433" spans="1:80"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row>
    <row r="434" spans="1:80"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row>
    <row r="435" spans="1:80"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row>
    <row r="436" spans="1:80"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row>
    <row r="437" spans="1:80"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row>
    <row r="438" spans="1:80"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row>
    <row r="439" spans="1:80"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row>
    <row r="440" spans="1:8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row>
    <row r="441" spans="1:80"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row>
    <row r="442" spans="1:80"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row>
    <row r="443" spans="1:80"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row>
    <row r="444" spans="1:80"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row>
    <row r="445" spans="1:80"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row>
    <row r="446" spans="1:80"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row>
    <row r="447" spans="1:80"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row>
    <row r="448" spans="1:80"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row>
    <row r="449" spans="1:80"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row>
    <row r="450" spans="1:8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row>
    <row r="451" spans="1:80"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row>
    <row r="452" spans="1:80"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row>
    <row r="453" spans="1:80"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row>
    <row r="454" spans="1:80"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row>
    <row r="455" spans="1:80"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row>
    <row r="456" spans="1:80"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row>
    <row r="457" spans="1:80"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row>
    <row r="458" spans="1:80"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row>
    <row r="459" spans="1:80"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row>
    <row r="460" spans="1:8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row>
    <row r="461" spans="1:80"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row>
    <row r="462" spans="1:80"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row>
    <row r="463" spans="1:80"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row>
    <row r="464" spans="1:80"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row>
    <row r="465" spans="1:80"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row>
    <row r="466" spans="1:80"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row>
    <row r="467" spans="1:80"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row>
    <row r="468" spans="1:80"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row>
    <row r="469" spans="1:80"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row>
    <row r="470" spans="1:8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row>
    <row r="471" spans="1:80"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row>
    <row r="472" spans="1:80"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row>
    <row r="473" spans="1:80"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row>
    <row r="474" spans="1:80"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row>
    <row r="475" spans="1:80"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row>
    <row r="476" spans="1:80"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row>
    <row r="477" spans="1:80"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row>
    <row r="478" spans="1:80"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row>
    <row r="479" spans="1:80"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row>
    <row r="480" spans="1:8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row>
    <row r="481" spans="1:80"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row>
    <row r="482" spans="1:80"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row>
    <row r="483" spans="1:80"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row>
    <row r="484" spans="1:80"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row>
    <row r="485" spans="1:80"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row>
    <row r="486" spans="1:80"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row>
    <row r="487" spans="1:80"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row>
    <row r="488" spans="1:80"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row>
    <row r="489" spans="1:80"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row>
    <row r="490" spans="1:8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row>
    <row r="491" spans="1:80"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row>
    <row r="492" spans="1:80"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row>
    <row r="493" spans="1:80"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row>
    <row r="494" spans="1:80"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row>
    <row r="495" spans="1:80"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row>
    <row r="496" spans="1:80"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row>
    <row r="497" spans="1:80"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row>
    <row r="498" spans="1:80"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row>
    <row r="499" spans="1:80"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row>
    <row r="500" spans="1:8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row>
    <row r="501" spans="1:80"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row>
    <row r="502" spans="1:80"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row>
    <row r="503" spans="1:80"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row>
    <row r="504" spans="1:80"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row>
    <row r="505" spans="1:80"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row>
    <row r="506" spans="1:80"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row>
    <row r="507" spans="1:80"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row>
    <row r="508" spans="1:80"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row>
    <row r="509" spans="1:80"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row>
    <row r="510" spans="1:8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row>
    <row r="511" spans="1:80"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row>
    <row r="512" spans="1:80"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row>
    <row r="513" spans="1:80"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row>
    <row r="514" spans="1:80"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row>
    <row r="515" spans="1:80"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row>
    <row r="516" spans="1:80"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row>
    <row r="517" spans="1:80"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row>
    <row r="518" spans="1:80"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row>
    <row r="519" spans="1:80"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row>
    <row r="520" spans="1:8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row>
    <row r="521" spans="1:80"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row>
    <row r="522" spans="1:80"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row>
    <row r="523" spans="1:80"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row>
    <row r="524" spans="1:80"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row>
    <row r="525" spans="1:80"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row>
    <row r="526" spans="1:80"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row>
    <row r="527" spans="1:80"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row>
    <row r="528" spans="1:80"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row>
    <row r="529" spans="1:80"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row>
    <row r="530" spans="1:8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row>
    <row r="531" spans="1:80"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row>
    <row r="532" spans="1:80"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row>
    <row r="533" spans="1:80"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row>
    <row r="534" spans="1:80"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row>
    <row r="535" spans="1:80"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row>
    <row r="536" spans="1:80"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row>
    <row r="537" spans="1:80"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row>
    <row r="538" spans="1:80"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row>
    <row r="539" spans="1:80"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row>
    <row r="540" spans="1:8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row>
    <row r="541" spans="1:80"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row>
    <row r="542" spans="1:80"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row>
    <row r="543" spans="1:80"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row>
    <row r="544" spans="1:80"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row>
    <row r="545" spans="1:80"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row>
    <row r="546" spans="1:80"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row>
    <row r="547" spans="1:80"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row>
    <row r="548" spans="1:80"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row>
    <row r="549" spans="1:80"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row>
    <row r="550" spans="1:8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row>
    <row r="551" spans="1:80"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row>
    <row r="552" spans="1:80"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row>
    <row r="553" spans="1:80"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row>
    <row r="554" spans="1:80"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row>
    <row r="555" spans="1:80"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row>
    <row r="556" spans="1:80"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row>
    <row r="557" spans="1:80"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row>
    <row r="558" spans="1:80"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row>
    <row r="559" spans="1:80"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row>
    <row r="560" spans="1:8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row>
    <row r="561" spans="1:80"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row>
    <row r="562" spans="1:80"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row>
    <row r="563" spans="1:80"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row>
    <row r="564" spans="1:80"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row>
    <row r="565" spans="1:80"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row>
    <row r="566" spans="1:80"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row>
    <row r="567" spans="1:80"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row>
    <row r="568" spans="1:80"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row>
    <row r="569" spans="1:80"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row>
    <row r="570" spans="1:8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row>
    <row r="571" spans="1:80"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row>
    <row r="572" spans="1:80"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row>
    <row r="573" spans="1:80"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row>
    <row r="574" spans="1:80"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row>
    <row r="575" spans="1:80"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row>
    <row r="576" spans="1:80"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row>
    <row r="577" spans="1:80"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row>
    <row r="578" spans="1:80"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row>
    <row r="579" spans="1:80"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row>
    <row r="580" spans="1:8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row>
    <row r="581" spans="1:80"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row>
    <row r="582" spans="1:80"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row>
    <row r="583" spans="1:80"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row>
    <row r="584" spans="1:80"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row>
    <row r="585" spans="1:80"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row>
    <row r="586" spans="1:80"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row>
    <row r="587" spans="1:80"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row>
    <row r="588" spans="1:80"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row>
    <row r="589" spans="1:80"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row>
    <row r="590" spans="1:8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row>
    <row r="591" spans="1:80"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row>
    <row r="592" spans="1:80"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row>
    <row r="593" spans="1:80"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row>
    <row r="594" spans="1:80"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row>
    <row r="595" spans="1:80"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row>
    <row r="596" spans="1:80"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row>
    <row r="597" spans="1:80"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row>
    <row r="598" spans="1:80"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row>
    <row r="599" spans="1:80"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row>
    <row r="600" spans="1:8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row>
    <row r="601" spans="1:80"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row>
    <row r="602" spans="1:80"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row>
    <row r="603" spans="1:80"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row>
    <row r="604" spans="1:80"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row>
    <row r="605" spans="1:80"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row>
    <row r="606" spans="1:80"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row>
    <row r="607" spans="1:80"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row>
    <row r="608" spans="1:80"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row>
    <row r="609" spans="1:80"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row>
    <row r="610" spans="1:8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row>
    <row r="611" spans="1:80"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row>
    <row r="612" spans="1:80"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row>
    <row r="613" spans="1:80"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row>
    <row r="614" spans="1:80"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row>
    <row r="615" spans="1:80"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row>
    <row r="616" spans="1:80"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row>
    <row r="617" spans="1:80"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row>
    <row r="618" spans="1:80"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row>
    <row r="619" spans="1:80"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row>
    <row r="620" spans="1:8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row>
    <row r="621" spans="1:80"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row>
    <row r="622" spans="1:80"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row>
    <row r="623" spans="1:80"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row>
    <row r="624" spans="1:80"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row>
    <row r="625" spans="1:80"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row>
    <row r="626" spans="1:80"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row>
    <row r="627" spans="1:80"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row>
    <row r="628" spans="1:80"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row>
    <row r="629" spans="1:80"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row>
    <row r="630" spans="1:8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row>
    <row r="631" spans="1:80"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row>
    <row r="632" spans="1:80"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row>
    <row r="633" spans="1:80"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row>
    <row r="634" spans="1:80"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row>
    <row r="635" spans="1:80"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row>
    <row r="636" spans="1:80"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row>
    <row r="637" spans="1:80"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row>
    <row r="638" spans="1:80"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row>
    <row r="639" spans="1:80"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row>
    <row r="640" spans="1:8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row>
    <row r="641" spans="1:80"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row>
    <row r="642" spans="1:80"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row>
    <row r="643" spans="1:80"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row>
    <row r="644" spans="1:80"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row>
    <row r="645" spans="1:80"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row>
    <row r="646" spans="1:80"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row>
    <row r="647" spans="1:80"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row>
    <row r="648" spans="1:80"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row>
    <row r="649" spans="1:80"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row>
    <row r="650" spans="1:8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row>
    <row r="651" spans="1:80"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row>
    <row r="652" spans="1:80"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row>
    <row r="653" spans="1:80"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row>
    <row r="654" spans="1:80"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row>
    <row r="655" spans="1:80"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row>
    <row r="656" spans="1:80"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row>
    <row r="657" spans="1:80"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row>
    <row r="658" spans="1:80"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row>
    <row r="659" spans="1:80"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row>
    <row r="660" spans="1:8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row>
    <row r="661" spans="1:80"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row>
    <row r="662" spans="1:80"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row>
    <row r="663" spans="1:80"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row>
    <row r="664" spans="1:80"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row>
    <row r="665" spans="1:80"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row>
    <row r="666" spans="1:80"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row>
    <row r="667" spans="1:80"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row>
    <row r="668" spans="1:80"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row>
    <row r="669" spans="1:80"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row>
    <row r="670" spans="1:8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row>
    <row r="671" spans="1:80"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row>
    <row r="672" spans="1:80"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row>
    <row r="673" spans="1:80"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row>
    <row r="674" spans="1:80"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row>
    <row r="675" spans="1:80"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row>
    <row r="676" spans="1:80"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row>
    <row r="677" spans="1:80"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row>
    <row r="678" spans="1:80"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row>
    <row r="679" spans="1:80"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row>
    <row r="680" spans="1:8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row>
    <row r="681" spans="1:80"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row>
    <row r="682" spans="1:80"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row>
    <row r="683" spans="1:80"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row>
    <row r="684" spans="1:80"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row>
    <row r="685" spans="1:80"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row>
    <row r="686" spans="1:80"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row>
    <row r="687" spans="1:80"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row>
    <row r="688" spans="1:80"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row>
    <row r="689" spans="1:80"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row>
    <row r="690" spans="1:8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row>
    <row r="691" spans="1:80"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row>
    <row r="692" spans="1:80"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row>
    <row r="693" spans="1:80"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row>
    <row r="694" spans="1:80"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row>
    <row r="695" spans="1:80"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row>
    <row r="696" spans="1:80"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row>
    <row r="697" spans="1:80"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row>
    <row r="698" spans="1:80"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row>
    <row r="699" spans="1:80"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row>
    <row r="700" spans="1:8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row>
    <row r="701" spans="1:80"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row>
    <row r="702" spans="1:80"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row>
    <row r="703" spans="1:80"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row>
    <row r="704" spans="1:80"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row>
    <row r="705" spans="1:80"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row>
    <row r="706" spans="1:80"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row>
    <row r="707" spans="1:80"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row>
    <row r="708" spans="1:80"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row>
    <row r="709" spans="1:80"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row>
    <row r="710" spans="1:8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row>
    <row r="711" spans="1:80"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row>
    <row r="712" spans="1:80"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row>
    <row r="713" spans="1:80"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row>
    <row r="714" spans="1:80"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row>
    <row r="715" spans="1:80"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row>
    <row r="716" spans="1:80"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row>
    <row r="717" spans="1:80"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row>
    <row r="718" spans="1:80"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row>
    <row r="719" spans="1:80"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row>
    <row r="720" spans="1:8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row>
    <row r="721" spans="1:80"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row>
    <row r="722" spans="1:80"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row>
    <row r="723" spans="1:80"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row>
    <row r="724" spans="1:80"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row>
    <row r="725" spans="1:80"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row>
    <row r="726" spans="1:80"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row>
    <row r="727" spans="1:80"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row>
    <row r="728" spans="1:80"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row>
    <row r="729" spans="1:80"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row>
    <row r="730" spans="1:8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row>
    <row r="731" spans="1:80"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row>
    <row r="732" spans="1:80"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row>
    <row r="733" spans="1:80"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row>
    <row r="734" spans="1:80"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row>
    <row r="735" spans="1:80"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row>
    <row r="736" spans="1:80"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row>
    <row r="737" spans="1:80"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row>
    <row r="738" spans="1:80"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row>
    <row r="739" spans="1:80"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row>
    <row r="740" spans="1:8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row>
    <row r="741" spans="1:80"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row>
    <row r="742" spans="1:80"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row>
    <row r="743" spans="1:80"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row>
    <row r="744" spans="1:80"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row>
    <row r="745" spans="1:80"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row>
    <row r="746" spans="1:80"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row>
    <row r="747" spans="1:80"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row>
    <row r="748" spans="1:80"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row>
    <row r="749" spans="1:80"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row>
    <row r="750" spans="1:8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row>
    <row r="751" spans="1:80"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row>
    <row r="752" spans="1:80"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row>
    <row r="753" spans="1:80"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row>
    <row r="754" spans="1:80"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row>
    <row r="755" spans="1:80"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row>
    <row r="756" spans="1:80"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row>
    <row r="757" spans="1:80"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row>
    <row r="758" spans="1:80"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row>
    <row r="759" spans="1:80"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row>
    <row r="760" spans="1:8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row>
    <row r="761" spans="1:80"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row>
    <row r="762" spans="1:80"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row>
    <row r="763" spans="1:80"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row>
    <row r="764" spans="1:80"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row>
    <row r="765" spans="1:80"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row>
    <row r="766" spans="1:80"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row>
    <row r="767" spans="1:80"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row>
    <row r="768" spans="1:80"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row>
    <row r="769" spans="1:80"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row>
    <row r="770" spans="1:8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row>
    <row r="771" spans="1:80"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row>
    <row r="772" spans="1:80"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row>
    <row r="773" spans="1:80"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row>
    <row r="774" spans="1:80"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row>
    <row r="775" spans="1:80"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row>
    <row r="776" spans="1:80"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row>
    <row r="777" spans="1:80"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row>
    <row r="778" spans="1:80"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row>
    <row r="779" spans="1:80"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row>
    <row r="780" spans="1:8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row>
    <row r="781" spans="1:80"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row>
    <row r="782" spans="1:80"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row>
    <row r="783" spans="1:80"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row>
    <row r="784" spans="1:80"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row>
    <row r="785" spans="1:80"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row>
    <row r="786" spans="1:80"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row>
    <row r="787" spans="1:80"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row>
    <row r="788" spans="1:80"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row>
    <row r="789" spans="1:80"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row>
    <row r="790" spans="1:8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row>
    <row r="791" spans="1:80"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row>
    <row r="792" spans="1:80"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row>
    <row r="793" spans="1:80"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row>
    <row r="794" spans="1:80"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c r="BO794" s="26"/>
      <c r="BP794" s="26"/>
      <c r="BQ794" s="26"/>
      <c r="BR794" s="26"/>
      <c r="BS794" s="26"/>
      <c r="BT794" s="26"/>
      <c r="BU794" s="26"/>
      <c r="BV794" s="26"/>
      <c r="BW794" s="26"/>
      <c r="BX794" s="26"/>
      <c r="BY794" s="26"/>
      <c r="BZ794" s="26"/>
      <c r="CA794" s="26"/>
      <c r="CB794" s="26"/>
    </row>
    <row r="795" spans="1:80"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c r="BJ795" s="26"/>
      <c r="BK795" s="26"/>
      <c r="BL795" s="26"/>
      <c r="BM795" s="26"/>
      <c r="BN795" s="26"/>
      <c r="BO795" s="26"/>
      <c r="BP795" s="26"/>
      <c r="BQ795" s="26"/>
      <c r="BR795" s="26"/>
      <c r="BS795" s="26"/>
      <c r="BT795" s="26"/>
      <c r="BU795" s="26"/>
      <c r="BV795" s="26"/>
      <c r="BW795" s="26"/>
      <c r="BX795" s="26"/>
      <c r="BY795" s="26"/>
      <c r="BZ795" s="26"/>
      <c r="CA795" s="26"/>
      <c r="CB795" s="26"/>
    </row>
    <row r="796" spans="1:80"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c r="BO796" s="26"/>
      <c r="BP796" s="26"/>
      <c r="BQ796" s="26"/>
      <c r="BR796" s="26"/>
      <c r="BS796" s="26"/>
      <c r="BT796" s="26"/>
      <c r="BU796" s="26"/>
      <c r="BV796" s="26"/>
      <c r="BW796" s="26"/>
      <c r="BX796" s="26"/>
      <c r="BY796" s="26"/>
      <c r="BZ796" s="26"/>
      <c r="CA796" s="26"/>
      <c r="CB796" s="26"/>
    </row>
    <row r="797" spans="1:80"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c r="BO797" s="26"/>
      <c r="BP797" s="26"/>
      <c r="BQ797" s="26"/>
      <c r="BR797" s="26"/>
      <c r="BS797" s="26"/>
      <c r="BT797" s="26"/>
      <c r="BU797" s="26"/>
      <c r="BV797" s="26"/>
      <c r="BW797" s="26"/>
      <c r="BX797" s="26"/>
      <c r="BY797" s="26"/>
      <c r="BZ797" s="26"/>
      <c r="CA797" s="26"/>
      <c r="CB797" s="26"/>
    </row>
    <row r="798" spans="1:80"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c r="BO798" s="26"/>
      <c r="BP798" s="26"/>
      <c r="BQ798" s="26"/>
      <c r="BR798" s="26"/>
      <c r="BS798" s="26"/>
      <c r="BT798" s="26"/>
      <c r="BU798" s="26"/>
      <c r="BV798" s="26"/>
      <c r="BW798" s="26"/>
      <c r="BX798" s="26"/>
      <c r="BY798" s="26"/>
      <c r="BZ798" s="26"/>
      <c r="CA798" s="26"/>
      <c r="CB798" s="26"/>
    </row>
    <row r="799" spans="1:80"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c r="BO799" s="26"/>
      <c r="BP799" s="26"/>
      <c r="BQ799" s="26"/>
      <c r="BR799" s="26"/>
      <c r="BS799" s="26"/>
      <c r="BT799" s="26"/>
      <c r="BU799" s="26"/>
      <c r="BV799" s="26"/>
      <c r="BW799" s="26"/>
      <c r="BX799" s="26"/>
      <c r="BY799" s="26"/>
      <c r="BZ799" s="26"/>
      <c r="CA799" s="26"/>
      <c r="CB799" s="26"/>
    </row>
    <row r="800" spans="1:8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c r="BJ800" s="26"/>
      <c r="BK800" s="26"/>
      <c r="BL800" s="26"/>
      <c r="BM800" s="26"/>
      <c r="BN800" s="26"/>
      <c r="BO800" s="26"/>
      <c r="BP800" s="26"/>
      <c r="BQ800" s="26"/>
      <c r="BR800" s="26"/>
      <c r="BS800" s="26"/>
      <c r="BT800" s="26"/>
      <c r="BU800" s="26"/>
      <c r="BV800" s="26"/>
      <c r="BW800" s="26"/>
      <c r="BX800" s="26"/>
      <c r="BY800" s="26"/>
      <c r="BZ800" s="26"/>
      <c r="CA800" s="26"/>
      <c r="CB800" s="26"/>
    </row>
    <row r="801" spans="1:80"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c r="BI801" s="26"/>
      <c r="BJ801" s="26"/>
      <c r="BK801" s="26"/>
      <c r="BL801" s="26"/>
      <c r="BM801" s="26"/>
      <c r="BN801" s="26"/>
      <c r="BO801" s="26"/>
      <c r="BP801" s="26"/>
      <c r="BQ801" s="26"/>
      <c r="BR801" s="26"/>
      <c r="BS801" s="26"/>
      <c r="BT801" s="26"/>
      <c r="BU801" s="26"/>
      <c r="BV801" s="26"/>
      <c r="BW801" s="26"/>
      <c r="BX801" s="26"/>
      <c r="BY801" s="26"/>
      <c r="BZ801" s="26"/>
      <c r="CA801" s="26"/>
      <c r="CB801" s="26"/>
    </row>
    <row r="802" spans="1:80"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c r="BI802" s="26"/>
      <c r="BJ802" s="26"/>
      <c r="BK802" s="26"/>
      <c r="BL802" s="26"/>
      <c r="BM802" s="26"/>
      <c r="BN802" s="26"/>
      <c r="BO802" s="26"/>
      <c r="BP802" s="26"/>
      <c r="BQ802" s="26"/>
      <c r="BR802" s="26"/>
      <c r="BS802" s="26"/>
      <c r="BT802" s="26"/>
      <c r="BU802" s="26"/>
      <c r="BV802" s="26"/>
      <c r="BW802" s="26"/>
      <c r="BX802" s="26"/>
      <c r="BY802" s="26"/>
      <c r="BZ802" s="26"/>
      <c r="CA802" s="26"/>
      <c r="CB802" s="26"/>
    </row>
    <row r="803" spans="1:80"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c r="BI803" s="26"/>
      <c r="BJ803" s="26"/>
      <c r="BK803" s="26"/>
      <c r="BL803" s="26"/>
      <c r="BM803" s="26"/>
      <c r="BN803" s="26"/>
      <c r="BO803" s="26"/>
      <c r="BP803" s="26"/>
      <c r="BQ803" s="26"/>
      <c r="BR803" s="26"/>
      <c r="BS803" s="26"/>
      <c r="BT803" s="26"/>
      <c r="BU803" s="26"/>
      <c r="BV803" s="26"/>
      <c r="BW803" s="26"/>
      <c r="BX803" s="26"/>
      <c r="BY803" s="26"/>
      <c r="BZ803" s="26"/>
      <c r="CA803" s="26"/>
      <c r="CB803" s="26"/>
    </row>
    <row r="804" spans="1:80"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c r="BI804" s="26"/>
      <c r="BJ804" s="26"/>
      <c r="BK804" s="26"/>
      <c r="BL804" s="26"/>
      <c r="BM804" s="26"/>
      <c r="BN804" s="26"/>
      <c r="BO804" s="26"/>
      <c r="BP804" s="26"/>
      <c r="BQ804" s="26"/>
      <c r="BR804" s="26"/>
      <c r="BS804" s="26"/>
      <c r="BT804" s="26"/>
      <c r="BU804" s="26"/>
      <c r="BV804" s="26"/>
      <c r="BW804" s="26"/>
      <c r="BX804" s="26"/>
      <c r="BY804" s="26"/>
      <c r="BZ804" s="26"/>
      <c r="CA804" s="26"/>
      <c r="CB804" s="26"/>
    </row>
    <row r="805" spans="1:80"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c r="BI805" s="26"/>
      <c r="BJ805" s="26"/>
      <c r="BK805" s="26"/>
      <c r="BL805" s="26"/>
      <c r="BM805" s="26"/>
      <c r="BN805" s="26"/>
      <c r="BO805" s="26"/>
      <c r="BP805" s="26"/>
      <c r="BQ805" s="26"/>
      <c r="BR805" s="26"/>
      <c r="BS805" s="26"/>
      <c r="BT805" s="26"/>
      <c r="BU805" s="26"/>
      <c r="BV805" s="26"/>
      <c r="BW805" s="26"/>
      <c r="BX805" s="26"/>
      <c r="BY805" s="26"/>
      <c r="BZ805" s="26"/>
      <c r="CA805" s="26"/>
      <c r="CB805" s="26"/>
    </row>
    <row r="806" spans="1:80"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c r="BI806" s="26"/>
      <c r="BJ806" s="26"/>
      <c r="BK806" s="26"/>
      <c r="BL806" s="26"/>
      <c r="BM806" s="26"/>
      <c r="BN806" s="26"/>
      <c r="BO806" s="26"/>
      <c r="BP806" s="26"/>
      <c r="BQ806" s="26"/>
      <c r="BR806" s="26"/>
      <c r="BS806" s="26"/>
      <c r="BT806" s="26"/>
      <c r="BU806" s="26"/>
      <c r="BV806" s="26"/>
      <c r="BW806" s="26"/>
      <c r="BX806" s="26"/>
      <c r="BY806" s="26"/>
      <c r="BZ806" s="26"/>
      <c r="CA806" s="26"/>
      <c r="CB806" s="26"/>
    </row>
    <row r="807" spans="1:80"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c r="BI807" s="26"/>
      <c r="BJ807" s="26"/>
      <c r="BK807" s="26"/>
      <c r="BL807" s="26"/>
      <c r="BM807" s="26"/>
      <c r="BN807" s="26"/>
      <c r="BO807" s="26"/>
      <c r="BP807" s="26"/>
      <c r="BQ807" s="26"/>
      <c r="BR807" s="26"/>
      <c r="BS807" s="26"/>
      <c r="BT807" s="26"/>
      <c r="BU807" s="26"/>
      <c r="BV807" s="26"/>
      <c r="BW807" s="26"/>
      <c r="BX807" s="26"/>
      <c r="BY807" s="26"/>
      <c r="BZ807" s="26"/>
      <c r="CA807" s="26"/>
      <c r="CB807" s="26"/>
    </row>
    <row r="808" spans="1:80"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c r="BI808" s="26"/>
      <c r="BJ808" s="26"/>
      <c r="BK808" s="26"/>
      <c r="BL808" s="26"/>
      <c r="BM808" s="26"/>
      <c r="BN808" s="26"/>
      <c r="BO808" s="26"/>
      <c r="BP808" s="26"/>
      <c r="BQ808" s="26"/>
      <c r="BR808" s="26"/>
      <c r="BS808" s="26"/>
      <c r="BT808" s="26"/>
      <c r="BU808" s="26"/>
      <c r="BV808" s="26"/>
      <c r="BW808" s="26"/>
      <c r="BX808" s="26"/>
      <c r="BY808" s="26"/>
      <c r="BZ808" s="26"/>
      <c r="CA808" s="26"/>
      <c r="CB808" s="26"/>
    </row>
    <row r="809" spans="1:80"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c r="BI809" s="26"/>
      <c r="BJ809" s="26"/>
      <c r="BK809" s="26"/>
      <c r="BL809" s="26"/>
      <c r="BM809" s="26"/>
      <c r="BN809" s="26"/>
      <c r="BO809" s="26"/>
      <c r="BP809" s="26"/>
      <c r="BQ809" s="26"/>
      <c r="BR809" s="26"/>
      <c r="BS809" s="26"/>
      <c r="BT809" s="26"/>
      <c r="BU809" s="26"/>
      <c r="BV809" s="26"/>
      <c r="BW809" s="26"/>
      <c r="BX809" s="26"/>
      <c r="BY809" s="26"/>
      <c r="BZ809" s="26"/>
      <c r="CA809" s="26"/>
      <c r="CB809" s="26"/>
    </row>
    <row r="810" spans="1:8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c r="BI810" s="26"/>
      <c r="BJ810" s="26"/>
      <c r="BK810" s="26"/>
      <c r="BL810" s="26"/>
      <c r="BM810" s="26"/>
      <c r="BN810" s="26"/>
      <c r="BO810" s="26"/>
      <c r="BP810" s="26"/>
      <c r="BQ810" s="26"/>
      <c r="BR810" s="26"/>
      <c r="BS810" s="26"/>
      <c r="BT810" s="26"/>
      <c r="BU810" s="26"/>
      <c r="BV810" s="26"/>
      <c r="BW810" s="26"/>
      <c r="BX810" s="26"/>
      <c r="BY810" s="26"/>
      <c r="BZ810" s="26"/>
      <c r="CA810" s="26"/>
      <c r="CB810" s="26"/>
    </row>
    <row r="811" spans="1:80"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c r="BI811" s="26"/>
      <c r="BJ811" s="26"/>
      <c r="BK811" s="26"/>
      <c r="BL811" s="26"/>
      <c r="BM811" s="26"/>
      <c r="BN811" s="26"/>
      <c r="BO811" s="26"/>
      <c r="BP811" s="26"/>
      <c r="BQ811" s="26"/>
      <c r="BR811" s="26"/>
      <c r="BS811" s="26"/>
      <c r="BT811" s="26"/>
      <c r="BU811" s="26"/>
      <c r="BV811" s="26"/>
      <c r="BW811" s="26"/>
      <c r="BX811" s="26"/>
      <c r="BY811" s="26"/>
      <c r="BZ811" s="26"/>
      <c r="CA811" s="26"/>
      <c r="CB811" s="26"/>
    </row>
    <row r="812" spans="1:80"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c r="BI812" s="26"/>
      <c r="BJ812" s="26"/>
      <c r="BK812" s="26"/>
      <c r="BL812" s="26"/>
      <c r="BM812" s="26"/>
      <c r="BN812" s="26"/>
      <c r="BO812" s="26"/>
      <c r="BP812" s="26"/>
      <c r="BQ812" s="26"/>
      <c r="BR812" s="26"/>
      <c r="BS812" s="26"/>
      <c r="BT812" s="26"/>
      <c r="BU812" s="26"/>
      <c r="BV812" s="26"/>
      <c r="BW812" s="26"/>
      <c r="BX812" s="26"/>
      <c r="BY812" s="26"/>
      <c r="BZ812" s="26"/>
      <c r="CA812" s="26"/>
      <c r="CB812" s="26"/>
    </row>
    <row r="813" spans="1:80"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c r="BJ813" s="26"/>
      <c r="BK813" s="26"/>
      <c r="BL813" s="26"/>
      <c r="BM813" s="26"/>
      <c r="BN813" s="26"/>
      <c r="BO813" s="26"/>
      <c r="BP813" s="26"/>
      <c r="BQ813" s="26"/>
      <c r="BR813" s="26"/>
      <c r="BS813" s="26"/>
      <c r="BT813" s="26"/>
      <c r="BU813" s="26"/>
      <c r="BV813" s="26"/>
      <c r="BW813" s="26"/>
      <c r="BX813" s="26"/>
      <c r="BY813" s="26"/>
      <c r="BZ813" s="26"/>
      <c r="CA813" s="26"/>
      <c r="CB813" s="26"/>
    </row>
    <row r="814" spans="1:80"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c r="BI814" s="26"/>
      <c r="BJ814" s="26"/>
      <c r="BK814" s="26"/>
      <c r="BL814" s="26"/>
      <c r="BM814" s="26"/>
      <c r="BN814" s="26"/>
      <c r="BO814" s="26"/>
      <c r="BP814" s="26"/>
      <c r="BQ814" s="26"/>
      <c r="BR814" s="26"/>
      <c r="BS814" s="26"/>
      <c r="BT814" s="26"/>
      <c r="BU814" s="26"/>
      <c r="BV814" s="26"/>
      <c r="BW814" s="26"/>
      <c r="BX814" s="26"/>
      <c r="BY814" s="26"/>
      <c r="BZ814" s="26"/>
      <c r="CA814" s="26"/>
      <c r="CB814" s="26"/>
    </row>
    <row r="815" spans="1:80"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c r="BI815" s="26"/>
      <c r="BJ815" s="26"/>
      <c r="BK815" s="26"/>
      <c r="BL815" s="26"/>
      <c r="BM815" s="26"/>
      <c r="BN815" s="26"/>
      <c r="BO815" s="26"/>
      <c r="BP815" s="26"/>
      <c r="BQ815" s="26"/>
      <c r="BR815" s="26"/>
      <c r="BS815" s="26"/>
      <c r="BT815" s="26"/>
      <c r="BU815" s="26"/>
      <c r="BV815" s="26"/>
      <c r="BW815" s="26"/>
      <c r="BX815" s="26"/>
      <c r="BY815" s="26"/>
      <c r="BZ815" s="26"/>
      <c r="CA815" s="26"/>
      <c r="CB815" s="26"/>
    </row>
    <row r="816" spans="1:80"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c r="BI816" s="26"/>
      <c r="BJ816" s="26"/>
      <c r="BK816" s="26"/>
      <c r="BL816" s="26"/>
      <c r="BM816" s="26"/>
      <c r="BN816" s="26"/>
      <c r="BO816" s="26"/>
      <c r="BP816" s="26"/>
      <c r="BQ816" s="26"/>
      <c r="BR816" s="26"/>
      <c r="BS816" s="26"/>
      <c r="BT816" s="26"/>
      <c r="BU816" s="26"/>
      <c r="BV816" s="26"/>
      <c r="BW816" s="26"/>
      <c r="BX816" s="26"/>
      <c r="BY816" s="26"/>
      <c r="BZ816" s="26"/>
      <c r="CA816" s="26"/>
      <c r="CB816" s="26"/>
    </row>
    <row r="817" spans="1:80"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c r="BJ817" s="26"/>
      <c r="BK817" s="26"/>
      <c r="BL817" s="26"/>
      <c r="BM817" s="26"/>
      <c r="BN817" s="26"/>
      <c r="BO817" s="26"/>
      <c r="BP817" s="26"/>
      <c r="BQ817" s="26"/>
      <c r="BR817" s="26"/>
      <c r="BS817" s="26"/>
      <c r="BT817" s="26"/>
      <c r="BU817" s="26"/>
      <c r="BV817" s="26"/>
      <c r="BW817" s="26"/>
      <c r="BX817" s="26"/>
      <c r="BY817" s="26"/>
      <c r="BZ817" s="26"/>
      <c r="CA817" s="26"/>
      <c r="CB817" s="26"/>
    </row>
    <row r="818" spans="1:80"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c r="BJ818" s="26"/>
      <c r="BK818" s="26"/>
      <c r="BL818" s="26"/>
      <c r="BM818" s="26"/>
      <c r="BN818" s="26"/>
      <c r="BO818" s="26"/>
      <c r="BP818" s="26"/>
      <c r="BQ818" s="26"/>
      <c r="BR818" s="26"/>
      <c r="BS818" s="26"/>
      <c r="BT818" s="26"/>
      <c r="BU818" s="26"/>
      <c r="BV818" s="26"/>
      <c r="BW818" s="26"/>
      <c r="BX818" s="26"/>
      <c r="BY818" s="26"/>
      <c r="BZ818" s="26"/>
      <c r="CA818" s="26"/>
      <c r="CB818" s="26"/>
    </row>
    <row r="819" spans="1:80"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c r="BI819" s="26"/>
      <c r="BJ819" s="26"/>
      <c r="BK819" s="26"/>
      <c r="BL819" s="26"/>
      <c r="BM819" s="26"/>
      <c r="BN819" s="26"/>
      <c r="BO819" s="26"/>
      <c r="BP819" s="26"/>
      <c r="BQ819" s="26"/>
      <c r="BR819" s="26"/>
      <c r="BS819" s="26"/>
      <c r="BT819" s="26"/>
      <c r="BU819" s="26"/>
      <c r="BV819" s="26"/>
      <c r="BW819" s="26"/>
      <c r="BX819" s="26"/>
      <c r="BY819" s="26"/>
      <c r="BZ819" s="26"/>
      <c r="CA819" s="26"/>
      <c r="CB819" s="26"/>
    </row>
    <row r="820" spans="1:8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c r="BJ820" s="26"/>
      <c r="BK820" s="26"/>
      <c r="BL820" s="26"/>
      <c r="BM820" s="26"/>
      <c r="BN820" s="26"/>
      <c r="BO820" s="26"/>
      <c r="BP820" s="26"/>
      <c r="BQ820" s="26"/>
      <c r="BR820" s="26"/>
      <c r="BS820" s="26"/>
      <c r="BT820" s="26"/>
      <c r="BU820" s="26"/>
      <c r="BV820" s="26"/>
      <c r="BW820" s="26"/>
      <c r="BX820" s="26"/>
      <c r="BY820" s="26"/>
      <c r="BZ820" s="26"/>
      <c r="CA820" s="26"/>
      <c r="CB820" s="26"/>
    </row>
    <row r="821" spans="1:80"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c r="BJ821" s="26"/>
      <c r="BK821" s="26"/>
      <c r="BL821" s="26"/>
      <c r="BM821" s="26"/>
      <c r="BN821" s="26"/>
      <c r="BO821" s="26"/>
      <c r="BP821" s="26"/>
      <c r="BQ821" s="26"/>
      <c r="BR821" s="26"/>
      <c r="BS821" s="26"/>
      <c r="BT821" s="26"/>
      <c r="BU821" s="26"/>
      <c r="BV821" s="26"/>
      <c r="BW821" s="26"/>
      <c r="BX821" s="26"/>
      <c r="BY821" s="26"/>
      <c r="BZ821" s="26"/>
      <c r="CA821" s="26"/>
      <c r="CB821" s="26"/>
    </row>
    <row r="822" spans="1:80"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c r="BI822" s="26"/>
      <c r="BJ822" s="26"/>
      <c r="BK822" s="26"/>
      <c r="BL822" s="26"/>
      <c r="BM822" s="26"/>
      <c r="BN822" s="26"/>
      <c r="BO822" s="26"/>
      <c r="BP822" s="26"/>
      <c r="BQ822" s="26"/>
      <c r="BR822" s="26"/>
      <c r="BS822" s="26"/>
      <c r="BT822" s="26"/>
      <c r="BU822" s="26"/>
      <c r="BV822" s="26"/>
      <c r="BW822" s="26"/>
      <c r="BX822" s="26"/>
      <c r="BY822" s="26"/>
      <c r="BZ822" s="26"/>
      <c r="CA822" s="26"/>
      <c r="CB822" s="26"/>
    </row>
    <row r="823" spans="1:80"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c r="BI823" s="26"/>
      <c r="BJ823" s="26"/>
      <c r="BK823" s="26"/>
      <c r="BL823" s="26"/>
      <c r="BM823" s="26"/>
      <c r="BN823" s="26"/>
      <c r="BO823" s="26"/>
      <c r="BP823" s="26"/>
      <c r="BQ823" s="26"/>
      <c r="BR823" s="26"/>
      <c r="BS823" s="26"/>
      <c r="BT823" s="26"/>
      <c r="BU823" s="26"/>
      <c r="BV823" s="26"/>
      <c r="BW823" s="26"/>
      <c r="BX823" s="26"/>
      <c r="BY823" s="26"/>
      <c r="BZ823" s="26"/>
      <c r="CA823" s="26"/>
      <c r="CB823" s="26"/>
    </row>
    <row r="824" spans="1:80"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c r="BI824" s="26"/>
      <c r="BJ824" s="26"/>
      <c r="BK824" s="26"/>
      <c r="BL824" s="26"/>
      <c r="BM824" s="26"/>
      <c r="BN824" s="26"/>
      <c r="BO824" s="26"/>
      <c r="BP824" s="26"/>
      <c r="BQ824" s="26"/>
      <c r="BR824" s="26"/>
      <c r="BS824" s="26"/>
      <c r="BT824" s="26"/>
      <c r="BU824" s="26"/>
      <c r="BV824" s="26"/>
      <c r="BW824" s="26"/>
      <c r="BX824" s="26"/>
      <c r="BY824" s="26"/>
      <c r="BZ824" s="26"/>
      <c r="CA824" s="26"/>
      <c r="CB824" s="26"/>
    </row>
    <row r="825" spans="1:80"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c r="BJ825" s="26"/>
      <c r="BK825" s="26"/>
      <c r="BL825" s="26"/>
      <c r="BM825" s="26"/>
      <c r="BN825" s="26"/>
      <c r="BO825" s="26"/>
      <c r="BP825" s="26"/>
      <c r="BQ825" s="26"/>
      <c r="BR825" s="26"/>
      <c r="BS825" s="26"/>
      <c r="BT825" s="26"/>
      <c r="BU825" s="26"/>
      <c r="BV825" s="26"/>
      <c r="BW825" s="26"/>
      <c r="BX825" s="26"/>
      <c r="BY825" s="26"/>
      <c r="BZ825" s="26"/>
      <c r="CA825" s="26"/>
      <c r="CB825" s="26"/>
    </row>
    <row r="826" spans="1:80"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c r="BJ826" s="26"/>
      <c r="BK826" s="26"/>
      <c r="BL826" s="26"/>
      <c r="BM826" s="26"/>
      <c r="BN826" s="26"/>
      <c r="BO826" s="26"/>
      <c r="BP826" s="26"/>
      <c r="BQ826" s="26"/>
      <c r="BR826" s="26"/>
      <c r="BS826" s="26"/>
      <c r="BT826" s="26"/>
      <c r="BU826" s="26"/>
      <c r="BV826" s="26"/>
      <c r="BW826" s="26"/>
      <c r="BX826" s="26"/>
      <c r="BY826" s="26"/>
      <c r="BZ826" s="26"/>
      <c r="CA826" s="26"/>
      <c r="CB826" s="26"/>
    </row>
    <row r="827" spans="1:80"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c r="BJ827" s="26"/>
      <c r="BK827" s="26"/>
      <c r="BL827" s="26"/>
      <c r="BM827" s="26"/>
      <c r="BN827" s="26"/>
      <c r="BO827" s="26"/>
      <c r="BP827" s="26"/>
      <c r="BQ827" s="26"/>
      <c r="BR827" s="26"/>
      <c r="BS827" s="26"/>
      <c r="BT827" s="26"/>
      <c r="BU827" s="26"/>
      <c r="BV827" s="26"/>
      <c r="BW827" s="26"/>
      <c r="BX827" s="26"/>
      <c r="BY827" s="26"/>
      <c r="BZ827" s="26"/>
      <c r="CA827" s="26"/>
      <c r="CB827" s="26"/>
    </row>
    <row r="828" spans="1:80"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c r="BO828" s="26"/>
      <c r="BP828" s="26"/>
      <c r="BQ828" s="26"/>
      <c r="BR828" s="26"/>
      <c r="BS828" s="26"/>
      <c r="BT828" s="26"/>
      <c r="BU828" s="26"/>
      <c r="BV828" s="26"/>
      <c r="BW828" s="26"/>
      <c r="BX828" s="26"/>
      <c r="BY828" s="26"/>
      <c r="BZ828" s="26"/>
      <c r="CA828" s="26"/>
      <c r="CB828" s="26"/>
    </row>
    <row r="829" spans="1:80"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c r="BO829" s="26"/>
      <c r="BP829" s="26"/>
      <c r="BQ829" s="26"/>
      <c r="BR829" s="26"/>
      <c r="BS829" s="26"/>
      <c r="BT829" s="26"/>
      <c r="BU829" s="26"/>
      <c r="BV829" s="26"/>
      <c r="BW829" s="26"/>
      <c r="BX829" s="26"/>
      <c r="BY829" s="26"/>
      <c r="BZ829" s="26"/>
      <c r="CA829" s="26"/>
      <c r="CB829" s="26"/>
    </row>
    <row r="830" spans="1:8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c r="BJ830" s="26"/>
      <c r="BK830" s="26"/>
      <c r="BL830" s="26"/>
      <c r="BM830" s="26"/>
      <c r="BN830" s="26"/>
      <c r="BO830" s="26"/>
      <c r="BP830" s="26"/>
      <c r="BQ830" s="26"/>
      <c r="BR830" s="26"/>
      <c r="BS830" s="26"/>
      <c r="BT830" s="26"/>
      <c r="BU830" s="26"/>
      <c r="BV830" s="26"/>
      <c r="BW830" s="26"/>
      <c r="BX830" s="26"/>
      <c r="BY830" s="26"/>
      <c r="BZ830" s="26"/>
      <c r="CA830" s="26"/>
      <c r="CB830" s="26"/>
    </row>
    <row r="831" spans="1:80"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row>
    <row r="832" spans="1:80"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c r="BO832" s="26"/>
      <c r="BP832" s="26"/>
      <c r="BQ832" s="26"/>
      <c r="BR832" s="26"/>
      <c r="BS832" s="26"/>
      <c r="BT832" s="26"/>
      <c r="BU832" s="26"/>
      <c r="BV832" s="26"/>
      <c r="BW832" s="26"/>
      <c r="BX832" s="26"/>
      <c r="BY832" s="26"/>
      <c r="BZ832" s="26"/>
      <c r="CA832" s="26"/>
      <c r="CB832" s="26"/>
    </row>
    <row r="833" spans="1:80"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c r="CB833" s="26"/>
    </row>
    <row r="834" spans="1:80"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c r="BO834" s="26"/>
      <c r="BP834" s="26"/>
      <c r="BQ834" s="26"/>
      <c r="BR834" s="26"/>
      <c r="BS834" s="26"/>
      <c r="BT834" s="26"/>
      <c r="BU834" s="26"/>
      <c r="BV834" s="26"/>
      <c r="BW834" s="26"/>
      <c r="BX834" s="26"/>
      <c r="BY834" s="26"/>
      <c r="BZ834" s="26"/>
      <c r="CA834" s="26"/>
      <c r="CB834" s="26"/>
    </row>
    <row r="835" spans="1:80"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c r="BO835" s="26"/>
      <c r="BP835" s="26"/>
      <c r="BQ835" s="26"/>
      <c r="BR835" s="26"/>
      <c r="BS835" s="26"/>
      <c r="BT835" s="26"/>
      <c r="BU835" s="26"/>
      <c r="BV835" s="26"/>
      <c r="BW835" s="26"/>
      <c r="BX835" s="26"/>
      <c r="BY835" s="26"/>
      <c r="BZ835" s="26"/>
      <c r="CA835" s="26"/>
      <c r="CB835" s="26"/>
    </row>
    <row r="836" spans="1:80"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c r="BO836" s="26"/>
      <c r="BP836" s="26"/>
      <c r="BQ836" s="26"/>
      <c r="BR836" s="26"/>
      <c r="BS836" s="26"/>
      <c r="BT836" s="26"/>
      <c r="BU836" s="26"/>
      <c r="BV836" s="26"/>
      <c r="BW836" s="26"/>
      <c r="BX836" s="26"/>
      <c r="BY836" s="26"/>
      <c r="BZ836" s="26"/>
      <c r="CA836" s="26"/>
      <c r="CB836" s="26"/>
    </row>
    <row r="837" spans="1:80"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c r="BI837" s="26"/>
      <c r="BJ837" s="26"/>
      <c r="BK837" s="26"/>
      <c r="BL837" s="26"/>
      <c r="BM837" s="26"/>
      <c r="BN837" s="26"/>
      <c r="BO837" s="26"/>
      <c r="BP837" s="26"/>
      <c r="BQ837" s="26"/>
      <c r="BR837" s="26"/>
      <c r="BS837" s="26"/>
      <c r="BT837" s="26"/>
      <c r="BU837" s="26"/>
      <c r="BV837" s="26"/>
      <c r="BW837" s="26"/>
      <c r="BX837" s="26"/>
      <c r="BY837" s="26"/>
      <c r="BZ837" s="26"/>
      <c r="CA837" s="26"/>
      <c r="CB837" s="26"/>
    </row>
    <row r="838" spans="1:80"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c r="BJ838" s="26"/>
      <c r="BK838" s="26"/>
      <c r="BL838" s="26"/>
      <c r="BM838" s="26"/>
      <c r="BN838" s="26"/>
      <c r="BO838" s="26"/>
      <c r="BP838" s="26"/>
      <c r="BQ838" s="26"/>
      <c r="BR838" s="26"/>
      <c r="BS838" s="26"/>
      <c r="BT838" s="26"/>
      <c r="BU838" s="26"/>
      <c r="BV838" s="26"/>
      <c r="BW838" s="26"/>
      <c r="BX838" s="26"/>
      <c r="BY838" s="26"/>
      <c r="BZ838" s="26"/>
      <c r="CA838" s="26"/>
      <c r="CB838" s="26"/>
    </row>
    <row r="839" spans="1:80"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row>
    <row r="840" spans="1:8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row>
    <row r="841" spans="1:80"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row>
    <row r="842" spans="1:80"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row>
    <row r="843" spans="1:80"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row>
    <row r="844" spans="1:80"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c r="BJ844" s="26"/>
      <c r="BK844" s="26"/>
      <c r="BL844" s="26"/>
      <c r="BM844" s="26"/>
      <c r="BN844" s="26"/>
      <c r="BO844" s="26"/>
      <c r="BP844" s="26"/>
      <c r="BQ844" s="26"/>
      <c r="BR844" s="26"/>
      <c r="BS844" s="26"/>
      <c r="BT844" s="26"/>
      <c r="BU844" s="26"/>
      <c r="BV844" s="26"/>
      <c r="BW844" s="26"/>
      <c r="BX844" s="26"/>
      <c r="BY844" s="26"/>
      <c r="BZ844" s="26"/>
      <c r="CA844" s="26"/>
      <c r="CB844" s="26"/>
    </row>
    <row r="845" spans="1:80"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c r="BI845" s="26"/>
      <c r="BJ845" s="26"/>
      <c r="BK845" s="26"/>
      <c r="BL845" s="26"/>
      <c r="BM845" s="26"/>
      <c r="BN845" s="26"/>
      <c r="BO845" s="26"/>
      <c r="BP845" s="26"/>
      <c r="BQ845" s="26"/>
      <c r="BR845" s="26"/>
      <c r="BS845" s="26"/>
      <c r="BT845" s="26"/>
      <c r="BU845" s="26"/>
      <c r="BV845" s="26"/>
      <c r="BW845" s="26"/>
      <c r="BX845" s="26"/>
      <c r="BY845" s="26"/>
      <c r="BZ845" s="26"/>
      <c r="CA845" s="26"/>
      <c r="CB845" s="26"/>
    </row>
    <row r="846" spans="1:80"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c r="BI846" s="26"/>
      <c r="BJ846" s="26"/>
      <c r="BK846" s="26"/>
      <c r="BL846" s="26"/>
      <c r="BM846" s="26"/>
      <c r="BN846" s="26"/>
      <c r="BO846" s="26"/>
      <c r="BP846" s="26"/>
      <c r="BQ846" s="26"/>
      <c r="BR846" s="26"/>
      <c r="BS846" s="26"/>
      <c r="BT846" s="26"/>
      <c r="BU846" s="26"/>
      <c r="BV846" s="26"/>
      <c r="BW846" s="26"/>
      <c r="BX846" s="26"/>
      <c r="BY846" s="26"/>
      <c r="BZ846" s="26"/>
      <c r="CA846" s="26"/>
      <c r="CB846" s="26"/>
    </row>
    <row r="847" spans="1:80"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c r="BJ847" s="26"/>
      <c r="BK847" s="26"/>
      <c r="BL847" s="26"/>
      <c r="BM847" s="26"/>
      <c r="BN847" s="26"/>
      <c r="BO847" s="26"/>
      <c r="BP847" s="26"/>
      <c r="BQ847" s="26"/>
      <c r="BR847" s="26"/>
      <c r="BS847" s="26"/>
      <c r="BT847" s="26"/>
      <c r="BU847" s="26"/>
      <c r="BV847" s="26"/>
      <c r="BW847" s="26"/>
      <c r="BX847" s="26"/>
      <c r="BY847" s="26"/>
      <c r="BZ847" s="26"/>
      <c r="CA847" s="26"/>
      <c r="CB847" s="26"/>
    </row>
    <row r="848" spans="1:80"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c r="BJ848" s="26"/>
      <c r="BK848" s="26"/>
      <c r="BL848" s="26"/>
      <c r="BM848" s="26"/>
      <c r="BN848" s="26"/>
      <c r="BO848" s="26"/>
      <c r="BP848" s="26"/>
      <c r="BQ848" s="26"/>
      <c r="BR848" s="26"/>
      <c r="BS848" s="26"/>
      <c r="BT848" s="26"/>
      <c r="BU848" s="26"/>
      <c r="BV848" s="26"/>
      <c r="BW848" s="26"/>
      <c r="BX848" s="26"/>
      <c r="BY848" s="26"/>
      <c r="BZ848" s="26"/>
      <c r="CA848" s="26"/>
      <c r="CB848" s="26"/>
    </row>
    <row r="849" spans="1:80"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c r="BI849" s="26"/>
      <c r="BJ849" s="26"/>
      <c r="BK849" s="26"/>
      <c r="BL849" s="26"/>
      <c r="BM849" s="26"/>
      <c r="BN849" s="26"/>
      <c r="BO849" s="26"/>
      <c r="BP849" s="26"/>
      <c r="BQ849" s="26"/>
      <c r="BR849" s="26"/>
      <c r="BS849" s="26"/>
      <c r="BT849" s="26"/>
      <c r="BU849" s="26"/>
      <c r="BV849" s="26"/>
      <c r="BW849" s="26"/>
      <c r="BX849" s="26"/>
      <c r="BY849" s="26"/>
      <c r="BZ849" s="26"/>
      <c r="CA849" s="26"/>
      <c r="CB849" s="26"/>
    </row>
    <row r="850" spans="1:8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c r="BI850" s="26"/>
      <c r="BJ850" s="26"/>
      <c r="BK850" s="26"/>
      <c r="BL850" s="26"/>
      <c r="BM850" s="26"/>
      <c r="BN850" s="26"/>
      <c r="BO850" s="26"/>
      <c r="BP850" s="26"/>
      <c r="BQ850" s="26"/>
      <c r="BR850" s="26"/>
      <c r="BS850" s="26"/>
      <c r="BT850" s="26"/>
      <c r="BU850" s="26"/>
      <c r="BV850" s="26"/>
      <c r="BW850" s="26"/>
      <c r="BX850" s="26"/>
      <c r="BY850" s="26"/>
      <c r="BZ850" s="26"/>
      <c r="CA850" s="26"/>
      <c r="CB850" s="26"/>
    </row>
    <row r="851" spans="1:80"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c r="BI851" s="26"/>
      <c r="BJ851" s="26"/>
      <c r="BK851" s="26"/>
      <c r="BL851" s="26"/>
      <c r="BM851" s="26"/>
      <c r="BN851" s="26"/>
      <c r="BO851" s="26"/>
      <c r="BP851" s="26"/>
      <c r="BQ851" s="26"/>
      <c r="BR851" s="26"/>
      <c r="BS851" s="26"/>
      <c r="BT851" s="26"/>
      <c r="BU851" s="26"/>
      <c r="BV851" s="26"/>
      <c r="BW851" s="26"/>
      <c r="BX851" s="26"/>
      <c r="BY851" s="26"/>
      <c r="BZ851" s="26"/>
      <c r="CA851" s="26"/>
      <c r="CB851" s="26"/>
    </row>
    <row r="852" spans="1:80"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c r="BI852" s="26"/>
      <c r="BJ852" s="26"/>
      <c r="BK852" s="26"/>
      <c r="BL852" s="26"/>
      <c r="BM852" s="26"/>
      <c r="BN852" s="26"/>
      <c r="BO852" s="26"/>
      <c r="BP852" s="26"/>
      <c r="BQ852" s="26"/>
      <c r="BR852" s="26"/>
      <c r="BS852" s="26"/>
      <c r="BT852" s="26"/>
      <c r="BU852" s="26"/>
      <c r="BV852" s="26"/>
      <c r="BW852" s="26"/>
      <c r="BX852" s="26"/>
      <c r="BY852" s="26"/>
      <c r="BZ852" s="26"/>
      <c r="CA852" s="26"/>
      <c r="CB852" s="26"/>
    </row>
    <row r="853" spans="1:80"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c r="BI853" s="26"/>
      <c r="BJ853" s="26"/>
      <c r="BK853" s="26"/>
      <c r="BL853" s="26"/>
      <c r="BM853" s="26"/>
      <c r="BN853" s="26"/>
      <c r="BO853" s="26"/>
      <c r="BP853" s="26"/>
      <c r="BQ853" s="26"/>
      <c r="BR853" s="26"/>
      <c r="BS853" s="26"/>
      <c r="BT853" s="26"/>
      <c r="BU853" s="26"/>
      <c r="BV853" s="26"/>
      <c r="BW853" s="26"/>
      <c r="BX853" s="26"/>
      <c r="BY853" s="26"/>
      <c r="BZ853" s="26"/>
      <c r="CA853" s="26"/>
      <c r="CB853" s="26"/>
    </row>
    <row r="854" spans="1:80"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c r="BI854" s="26"/>
      <c r="BJ854" s="26"/>
      <c r="BK854" s="26"/>
      <c r="BL854" s="26"/>
      <c r="BM854" s="26"/>
      <c r="BN854" s="26"/>
      <c r="BO854" s="26"/>
      <c r="BP854" s="26"/>
      <c r="BQ854" s="26"/>
      <c r="BR854" s="26"/>
      <c r="BS854" s="26"/>
      <c r="BT854" s="26"/>
      <c r="BU854" s="26"/>
      <c r="BV854" s="26"/>
      <c r="BW854" s="26"/>
      <c r="BX854" s="26"/>
      <c r="BY854" s="26"/>
      <c r="BZ854" s="26"/>
      <c r="CA854" s="26"/>
      <c r="CB854" s="26"/>
    </row>
    <row r="855" spans="1:80"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c r="BI855" s="26"/>
      <c r="BJ855" s="26"/>
      <c r="BK855" s="26"/>
      <c r="BL855" s="26"/>
      <c r="BM855" s="26"/>
      <c r="BN855" s="26"/>
      <c r="BO855" s="26"/>
      <c r="BP855" s="26"/>
      <c r="BQ855" s="26"/>
      <c r="BR855" s="26"/>
      <c r="BS855" s="26"/>
      <c r="BT855" s="26"/>
      <c r="BU855" s="26"/>
      <c r="BV855" s="26"/>
      <c r="BW855" s="26"/>
      <c r="BX855" s="26"/>
      <c r="BY855" s="26"/>
      <c r="BZ855" s="26"/>
      <c r="CA855" s="26"/>
      <c r="CB855" s="26"/>
    </row>
    <row r="856" spans="1:80"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c r="BI856" s="26"/>
      <c r="BJ856" s="26"/>
      <c r="BK856" s="26"/>
      <c r="BL856" s="26"/>
      <c r="BM856" s="26"/>
      <c r="BN856" s="26"/>
      <c r="BO856" s="26"/>
      <c r="BP856" s="26"/>
      <c r="BQ856" s="26"/>
      <c r="BR856" s="26"/>
      <c r="BS856" s="26"/>
      <c r="BT856" s="26"/>
      <c r="BU856" s="26"/>
      <c r="BV856" s="26"/>
      <c r="BW856" s="26"/>
      <c r="BX856" s="26"/>
      <c r="BY856" s="26"/>
      <c r="BZ856" s="26"/>
      <c r="CA856" s="26"/>
      <c r="CB856" s="26"/>
    </row>
    <row r="857" spans="1:80"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c r="BJ857" s="26"/>
      <c r="BK857" s="26"/>
      <c r="BL857" s="26"/>
      <c r="BM857" s="26"/>
      <c r="BN857" s="26"/>
      <c r="BO857" s="26"/>
      <c r="BP857" s="26"/>
      <c r="BQ857" s="26"/>
      <c r="BR857" s="26"/>
      <c r="BS857" s="26"/>
      <c r="BT857" s="26"/>
      <c r="BU857" s="26"/>
      <c r="BV857" s="26"/>
      <c r="BW857" s="26"/>
      <c r="BX857" s="26"/>
      <c r="BY857" s="26"/>
      <c r="BZ857" s="26"/>
      <c r="CA857" s="26"/>
      <c r="CB857" s="26"/>
    </row>
    <row r="858" spans="1:80"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c r="BI858" s="26"/>
      <c r="BJ858" s="26"/>
      <c r="BK858" s="26"/>
      <c r="BL858" s="26"/>
      <c r="BM858" s="26"/>
      <c r="BN858" s="26"/>
      <c r="BO858" s="26"/>
      <c r="BP858" s="26"/>
      <c r="BQ858" s="26"/>
      <c r="BR858" s="26"/>
      <c r="BS858" s="26"/>
      <c r="BT858" s="26"/>
      <c r="BU858" s="26"/>
      <c r="BV858" s="26"/>
      <c r="BW858" s="26"/>
      <c r="BX858" s="26"/>
      <c r="BY858" s="26"/>
      <c r="BZ858" s="26"/>
      <c r="CA858" s="26"/>
      <c r="CB858" s="26"/>
    </row>
    <row r="859" spans="1:80"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c r="BI859" s="26"/>
      <c r="BJ859" s="26"/>
      <c r="BK859" s="26"/>
      <c r="BL859" s="26"/>
      <c r="BM859" s="26"/>
      <c r="BN859" s="26"/>
      <c r="BO859" s="26"/>
      <c r="BP859" s="26"/>
      <c r="BQ859" s="26"/>
      <c r="BR859" s="26"/>
      <c r="BS859" s="26"/>
      <c r="BT859" s="26"/>
      <c r="BU859" s="26"/>
      <c r="BV859" s="26"/>
      <c r="BW859" s="26"/>
      <c r="BX859" s="26"/>
      <c r="BY859" s="26"/>
      <c r="BZ859" s="26"/>
      <c r="CA859" s="26"/>
      <c r="CB859" s="26"/>
    </row>
    <row r="860" spans="1:8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c r="BI860" s="26"/>
      <c r="BJ860" s="26"/>
      <c r="BK860" s="26"/>
      <c r="BL860" s="26"/>
      <c r="BM860" s="26"/>
      <c r="BN860" s="26"/>
      <c r="BO860" s="26"/>
      <c r="BP860" s="26"/>
      <c r="BQ860" s="26"/>
      <c r="BR860" s="26"/>
      <c r="BS860" s="26"/>
      <c r="BT860" s="26"/>
      <c r="BU860" s="26"/>
      <c r="BV860" s="26"/>
      <c r="BW860" s="26"/>
      <c r="BX860" s="26"/>
      <c r="BY860" s="26"/>
      <c r="BZ860" s="26"/>
      <c r="CA860" s="26"/>
      <c r="CB860" s="26"/>
    </row>
    <row r="861" spans="1:80"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c r="BI861" s="26"/>
      <c r="BJ861" s="26"/>
      <c r="BK861" s="26"/>
      <c r="BL861" s="26"/>
      <c r="BM861" s="26"/>
      <c r="BN861" s="26"/>
      <c r="BO861" s="26"/>
      <c r="BP861" s="26"/>
      <c r="BQ861" s="26"/>
      <c r="BR861" s="26"/>
      <c r="BS861" s="26"/>
      <c r="BT861" s="26"/>
      <c r="BU861" s="26"/>
      <c r="BV861" s="26"/>
      <c r="BW861" s="26"/>
      <c r="BX861" s="26"/>
      <c r="BY861" s="26"/>
      <c r="BZ861" s="26"/>
      <c r="CA861" s="26"/>
      <c r="CB861" s="26"/>
    </row>
    <row r="862" spans="1:80"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c r="BI862" s="26"/>
      <c r="BJ862" s="26"/>
      <c r="BK862" s="26"/>
      <c r="BL862" s="26"/>
      <c r="BM862" s="26"/>
      <c r="BN862" s="26"/>
      <c r="BO862" s="26"/>
      <c r="BP862" s="26"/>
      <c r="BQ862" s="26"/>
      <c r="BR862" s="26"/>
      <c r="BS862" s="26"/>
      <c r="BT862" s="26"/>
      <c r="BU862" s="26"/>
      <c r="BV862" s="26"/>
      <c r="BW862" s="26"/>
      <c r="BX862" s="26"/>
      <c r="BY862" s="26"/>
      <c r="BZ862" s="26"/>
      <c r="CA862" s="26"/>
      <c r="CB862" s="26"/>
    </row>
    <row r="863" spans="1:80"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c r="BI863" s="26"/>
      <c r="BJ863" s="26"/>
      <c r="BK863" s="26"/>
      <c r="BL863" s="26"/>
      <c r="BM863" s="26"/>
      <c r="BN863" s="26"/>
      <c r="BO863" s="26"/>
      <c r="BP863" s="26"/>
      <c r="BQ863" s="26"/>
      <c r="BR863" s="26"/>
      <c r="BS863" s="26"/>
      <c r="BT863" s="26"/>
      <c r="BU863" s="26"/>
      <c r="BV863" s="26"/>
      <c r="BW863" s="26"/>
      <c r="BX863" s="26"/>
      <c r="BY863" s="26"/>
      <c r="BZ863" s="26"/>
      <c r="CA863" s="26"/>
      <c r="CB863" s="26"/>
    </row>
    <row r="864" spans="1:80"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c r="BI864" s="26"/>
      <c r="BJ864" s="26"/>
      <c r="BK864" s="26"/>
      <c r="BL864" s="26"/>
      <c r="BM864" s="26"/>
      <c r="BN864" s="26"/>
      <c r="BO864" s="26"/>
      <c r="BP864" s="26"/>
      <c r="BQ864" s="26"/>
      <c r="BR864" s="26"/>
      <c r="BS864" s="26"/>
      <c r="BT864" s="26"/>
      <c r="BU864" s="26"/>
      <c r="BV864" s="26"/>
      <c r="BW864" s="26"/>
      <c r="BX864" s="26"/>
      <c r="BY864" s="26"/>
      <c r="BZ864" s="26"/>
      <c r="CA864" s="26"/>
      <c r="CB864" s="26"/>
    </row>
    <row r="865" spans="1:80"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c r="BI865" s="26"/>
      <c r="BJ865" s="26"/>
      <c r="BK865" s="26"/>
      <c r="BL865" s="26"/>
      <c r="BM865" s="26"/>
      <c r="BN865" s="26"/>
      <c r="BO865" s="26"/>
      <c r="BP865" s="26"/>
      <c r="BQ865" s="26"/>
      <c r="BR865" s="26"/>
      <c r="BS865" s="26"/>
      <c r="BT865" s="26"/>
      <c r="BU865" s="26"/>
      <c r="BV865" s="26"/>
      <c r="BW865" s="26"/>
      <c r="BX865" s="26"/>
      <c r="BY865" s="26"/>
      <c r="BZ865" s="26"/>
      <c r="CA865" s="26"/>
      <c r="CB865" s="26"/>
    </row>
    <row r="866" spans="1:80"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c r="BJ866" s="26"/>
      <c r="BK866" s="26"/>
      <c r="BL866" s="26"/>
      <c r="BM866" s="26"/>
      <c r="BN866" s="26"/>
      <c r="BO866" s="26"/>
      <c r="BP866" s="26"/>
      <c r="BQ866" s="26"/>
      <c r="BR866" s="26"/>
      <c r="BS866" s="26"/>
      <c r="BT866" s="26"/>
      <c r="BU866" s="26"/>
      <c r="BV866" s="26"/>
      <c r="BW866" s="26"/>
      <c r="BX866" s="26"/>
      <c r="BY866" s="26"/>
      <c r="BZ866" s="26"/>
      <c r="CA866" s="26"/>
      <c r="CB866" s="26"/>
    </row>
    <row r="867" spans="1:80"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c r="BI867" s="26"/>
      <c r="BJ867" s="26"/>
      <c r="BK867" s="26"/>
      <c r="BL867" s="26"/>
      <c r="BM867" s="26"/>
      <c r="BN867" s="26"/>
      <c r="BO867" s="26"/>
      <c r="BP867" s="26"/>
      <c r="BQ867" s="26"/>
      <c r="BR867" s="26"/>
      <c r="BS867" s="26"/>
      <c r="BT867" s="26"/>
      <c r="BU867" s="26"/>
      <c r="BV867" s="26"/>
      <c r="BW867" s="26"/>
      <c r="BX867" s="26"/>
      <c r="BY867" s="26"/>
      <c r="BZ867" s="26"/>
      <c r="CA867" s="26"/>
      <c r="CB867" s="26"/>
    </row>
    <row r="868" spans="1:80"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c r="BJ868" s="26"/>
      <c r="BK868" s="26"/>
      <c r="BL868" s="26"/>
      <c r="BM868" s="26"/>
      <c r="BN868" s="26"/>
      <c r="BO868" s="26"/>
      <c r="BP868" s="26"/>
      <c r="BQ868" s="26"/>
      <c r="BR868" s="26"/>
      <c r="BS868" s="26"/>
      <c r="BT868" s="26"/>
      <c r="BU868" s="26"/>
      <c r="BV868" s="26"/>
      <c r="BW868" s="26"/>
      <c r="BX868" s="26"/>
      <c r="BY868" s="26"/>
      <c r="BZ868" s="26"/>
      <c r="CA868" s="26"/>
      <c r="CB868" s="26"/>
    </row>
    <row r="869" spans="1:80"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c r="BI869" s="26"/>
      <c r="BJ869" s="26"/>
      <c r="BK869" s="26"/>
      <c r="BL869" s="26"/>
      <c r="BM869" s="26"/>
      <c r="BN869" s="26"/>
      <c r="BO869" s="26"/>
      <c r="BP869" s="26"/>
      <c r="BQ869" s="26"/>
      <c r="BR869" s="26"/>
      <c r="BS869" s="26"/>
      <c r="BT869" s="26"/>
      <c r="BU869" s="26"/>
      <c r="BV869" s="26"/>
      <c r="BW869" s="26"/>
      <c r="BX869" s="26"/>
      <c r="BY869" s="26"/>
      <c r="BZ869" s="26"/>
      <c r="CA869" s="26"/>
      <c r="CB869" s="26"/>
    </row>
    <row r="870" spans="1:8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c r="BI870" s="26"/>
      <c r="BJ870" s="26"/>
      <c r="BK870" s="26"/>
      <c r="BL870" s="26"/>
      <c r="BM870" s="26"/>
      <c r="BN870" s="26"/>
      <c r="BO870" s="26"/>
      <c r="BP870" s="26"/>
      <c r="BQ870" s="26"/>
      <c r="BR870" s="26"/>
      <c r="BS870" s="26"/>
      <c r="BT870" s="26"/>
      <c r="BU870" s="26"/>
      <c r="BV870" s="26"/>
      <c r="BW870" s="26"/>
      <c r="BX870" s="26"/>
      <c r="BY870" s="26"/>
      <c r="BZ870" s="26"/>
      <c r="CA870" s="26"/>
      <c r="CB870" s="26"/>
    </row>
    <row r="871" spans="1:80"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c r="BI871" s="26"/>
      <c r="BJ871" s="26"/>
      <c r="BK871" s="26"/>
      <c r="BL871" s="26"/>
      <c r="BM871" s="26"/>
      <c r="BN871" s="26"/>
      <c r="BO871" s="26"/>
      <c r="BP871" s="26"/>
      <c r="BQ871" s="26"/>
      <c r="BR871" s="26"/>
      <c r="BS871" s="26"/>
      <c r="BT871" s="26"/>
      <c r="BU871" s="26"/>
      <c r="BV871" s="26"/>
      <c r="BW871" s="26"/>
      <c r="BX871" s="26"/>
      <c r="BY871" s="26"/>
      <c r="BZ871" s="26"/>
      <c r="CA871" s="26"/>
      <c r="CB871" s="26"/>
    </row>
    <row r="872" spans="1:80"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c r="BI872" s="26"/>
      <c r="BJ872" s="26"/>
      <c r="BK872" s="26"/>
      <c r="BL872" s="26"/>
      <c r="BM872" s="26"/>
      <c r="BN872" s="26"/>
      <c r="BO872" s="26"/>
      <c r="BP872" s="26"/>
      <c r="BQ872" s="26"/>
      <c r="BR872" s="26"/>
      <c r="BS872" s="26"/>
      <c r="BT872" s="26"/>
      <c r="BU872" s="26"/>
      <c r="BV872" s="26"/>
      <c r="BW872" s="26"/>
      <c r="BX872" s="26"/>
      <c r="BY872" s="26"/>
      <c r="BZ872" s="26"/>
      <c r="CA872" s="26"/>
      <c r="CB872" s="26"/>
    </row>
    <row r="873" spans="1:80"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c r="BI873" s="26"/>
      <c r="BJ873" s="26"/>
      <c r="BK873" s="26"/>
      <c r="BL873" s="26"/>
      <c r="BM873" s="26"/>
      <c r="BN873" s="26"/>
      <c r="BO873" s="26"/>
      <c r="BP873" s="26"/>
      <c r="BQ873" s="26"/>
      <c r="BR873" s="26"/>
      <c r="BS873" s="26"/>
      <c r="BT873" s="26"/>
      <c r="BU873" s="26"/>
      <c r="BV873" s="26"/>
      <c r="BW873" s="26"/>
      <c r="BX873" s="26"/>
      <c r="BY873" s="26"/>
      <c r="BZ873" s="26"/>
      <c r="CA873" s="26"/>
      <c r="CB873" s="26"/>
    </row>
    <row r="874" spans="1:80"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c r="BI874" s="26"/>
      <c r="BJ874" s="26"/>
      <c r="BK874" s="26"/>
      <c r="BL874" s="26"/>
      <c r="BM874" s="26"/>
      <c r="BN874" s="26"/>
      <c r="BO874" s="26"/>
      <c r="BP874" s="26"/>
      <c r="BQ874" s="26"/>
      <c r="BR874" s="26"/>
      <c r="BS874" s="26"/>
      <c r="BT874" s="26"/>
      <c r="BU874" s="26"/>
      <c r="BV874" s="26"/>
      <c r="BW874" s="26"/>
      <c r="BX874" s="26"/>
      <c r="BY874" s="26"/>
      <c r="BZ874" s="26"/>
      <c r="CA874" s="26"/>
      <c r="CB874" s="26"/>
    </row>
    <row r="875" spans="1:80"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c r="BI875" s="26"/>
      <c r="BJ875" s="26"/>
      <c r="BK875" s="26"/>
      <c r="BL875" s="26"/>
      <c r="BM875" s="26"/>
      <c r="BN875" s="26"/>
      <c r="BO875" s="26"/>
      <c r="BP875" s="26"/>
      <c r="BQ875" s="26"/>
      <c r="BR875" s="26"/>
      <c r="BS875" s="26"/>
      <c r="BT875" s="26"/>
      <c r="BU875" s="26"/>
      <c r="BV875" s="26"/>
      <c r="BW875" s="26"/>
      <c r="BX875" s="26"/>
      <c r="BY875" s="26"/>
      <c r="BZ875" s="26"/>
      <c r="CA875" s="26"/>
      <c r="CB875" s="26"/>
    </row>
    <row r="876" spans="1:80"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c r="BI876" s="26"/>
      <c r="BJ876" s="26"/>
      <c r="BK876" s="26"/>
      <c r="BL876" s="26"/>
      <c r="BM876" s="26"/>
      <c r="BN876" s="26"/>
      <c r="BO876" s="26"/>
      <c r="BP876" s="26"/>
      <c r="BQ876" s="26"/>
      <c r="BR876" s="26"/>
      <c r="BS876" s="26"/>
      <c r="BT876" s="26"/>
      <c r="BU876" s="26"/>
      <c r="BV876" s="26"/>
      <c r="BW876" s="26"/>
      <c r="BX876" s="26"/>
      <c r="BY876" s="26"/>
      <c r="BZ876" s="26"/>
      <c r="CA876" s="26"/>
      <c r="CB876" s="26"/>
    </row>
    <row r="877" spans="1:80"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c r="BI877" s="26"/>
      <c r="BJ877" s="26"/>
      <c r="BK877" s="26"/>
      <c r="BL877" s="26"/>
      <c r="BM877" s="26"/>
      <c r="BN877" s="26"/>
      <c r="BO877" s="26"/>
      <c r="BP877" s="26"/>
      <c r="BQ877" s="26"/>
      <c r="BR877" s="26"/>
      <c r="BS877" s="26"/>
      <c r="BT877" s="26"/>
      <c r="BU877" s="26"/>
      <c r="BV877" s="26"/>
      <c r="BW877" s="26"/>
      <c r="BX877" s="26"/>
      <c r="BY877" s="26"/>
      <c r="BZ877" s="26"/>
      <c r="CA877" s="26"/>
      <c r="CB877" s="26"/>
    </row>
    <row r="878" spans="1:80"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c r="BJ878" s="26"/>
      <c r="BK878" s="26"/>
      <c r="BL878" s="26"/>
      <c r="BM878" s="26"/>
      <c r="BN878" s="26"/>
      <c r="BO878" s="26"/>
      <c r="BP878" s="26"/>
      <c r="BQ878" s="26"/>
      <c r="BR878" s="26"/>
      <c r="BS878" s="26"/>
      <c r="BT878" s="26"/>
      <c r="BU878" s="26"/>
      <c r="BV878" s="26"/>
      <c r="BW878" s="26"/>
      <c r="BX878" s="26"/>
      <c r="BY878" s="26"/>
      <c r="BZ878" s="26"/>
      <c r="CA878" s="26"/>
      <c r="CB878" s="26"/>
    </row>
    <row r="879" spans="1:80"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c r="BI879" s="26"/>
      <c r="BJ879" s="26"/>
      <c r="BK879" s="26"/>
      <c r="BL879" s="26"/>
      <c r="BM879" s="26"/>
      <c r="BN879" s="26"/>
      <c r="BO879" s="26"/>
      <c r="BP879" s="26"/>
      <c r="BQ879" s="26"/>
      <c r="BR879" s="26"/>
      <c r="BS879" s="26"/>
      <c r="BT879" s="26"/>
      <c r="BU879" s="26"/>
      <c r="BV879" s="26"/>
      <c r="BW879" s="26"/>
      <c r="BX879" s="26"/>
      <c r="BY879" s="26"/>
      <c r="BZ879" s="26"/>
      <c r="CA879" s="26"/>
      <c r="CB879" s="26"/>
    </row>
    <row r="880" spans="1:8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c r="BJ880" s="26"/>
      <c r="BK880" s="26"/>
      <c r="BL880" s="26"/>
      <c r="BM880" s="26"/>
      <c r="BN880" s="26"/>
      <c r="BO880" s="26"/>
      <c r="BP880" s="26"/>
      <c r="BQ880" s="26"/>
      <c r="BR880" s="26"/>
      <c r="BS880" s="26"/>
      <c r="BT880" s="26"/>
      <c r="BU880" s="26"/>
      <c r="BV880" s="26"/>
      <c r="BW880" s="26"/>
      <c r="BX880" s="26"/>
      <c r="BY880" s="26"/>
      <c r="BZ880" s="26"/>
      <c r="CA880" s="26"/>
      <c r="CB880" s="26"/>
    </row>
    <row r="881" spans="1:80"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c r="BO881" s="26"/>
      <c r="BP881" s="26"/>
      <c r="BQ881" s="26"/>
      <c r="BR881" s="26"/>
      <c r="BS881" s="26"/>
      <c r="BT881" s="26"/>
      <c r="BU881" s="26"/>
      <c r="BV881" s="26"/>
      <c r="BW881" s="26"/>
      <c r="BX881" s="26"/>
      <c r="BY881" s="26"/>
      <c r="BZ881" s="26"/>
      <c r="CA881" s="26"/>
      <c r="CB881" s="26"/>
    </row>
    <row r="882" spans="1:80"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c r="BJ882" s="26"/>
      <c r="BK882" s="26"/>
      <c r="BL882" s="26"/>
      <c r="BM882" s="26"/>
      <c r="BN882" s="26"/>
      <c r="BO882" s="26"/>
      <c r="BP882" s="26"/>
      <c r="BQ882" s="26"/>
      <c r="BR882" s="26"/>
      <c r="BS882" s="26"/>
      <c r="BT882" s="26"/>
      <c r="BU882" s="26"/>
      <c r="BV882" s="26"/>
      <c r="BW882" s="26"/>
      <c r="BX882" s="26"/>
      <c r="BY882" s="26"/>
      <c r="BZ882" s="26"/>
      <c r="CA882" s="26"/>
      <c r="CB882" s="26"/>
    </row>
    <row r="883" spans="1:80"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c r="BJ883" s="26"/>
      <c r="BK883" s="26"/>
      <c r="BL883" s="26"/>
      <c r="BM883" s="26"/>
      <c r="BN883" s="26"/>
      <c r="BO883" s="26"/>
      <c r="BP883" s="26"/>
      <c r="BQ883" s="26"/>
      <c r="BR883" s="26"/>
      <c r="BS883" s="26"/>
      <c r="BT883" s="26"/>
      <c r="BU883" s="26"/>
      <c r="BV883" s="26"/>
      <c r="BW883" s="26"/>
      <c r="BX883" s="26"/>
      <c r="BY883" s="26"/>
      <c r="BZ883" s="26"/>
      <c r="CA883" s="26"/>
      <c r="CB883" s="26"/>
    </row>
    <row r="884" spans="1:80"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c r="BJ884" s="26"/>
      <c r="BK884" s="26"/>
      <c r="BL884" s="26"/>
      <c r="BM884" s="26"/>
      <c r="BN884" s="26"/>
      <c r="BO884" s="26"/>
      <c r="BP884" s="26"/>
      <c r="BQ884" s="26"/>
      <c r="BR884" s="26"/>
      <c r="BS884" s="26"/>
      <c r="BT884" s="26"/>
      <c r="BU884" s="26"/>
      <c r="BV884" s="26"/>
      <c r="BW884" s="26"/>
      <c r="BX884" s="26"/>
      <c r="BY884" s="26"/>
      <c r="BZ884" s="26"/>
      <c r="CA884" s="26"/>
      <c r="CB884" s="26"/>
    </row>
    <row r="885" spans="1:80"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c r="BI885" s="26"/>
      <c r="BJ885" s="26"/>
      <c r="BK885" s="26"/>
      <c r="BL885" s="26"/>
      <c r="BM885" s="26"/>
      <c r="BN885" s="26"/>
      <c r="BO885" s="26"/>
      <c r="BP885" s="26"/>
      <c r="BQ885" s="26"/>
      <c r="BR885" s="26"/>
      <c r="BS885" s="26"/>
      <c r="BT885" s="26"/>
      <c r="BU885" s="26"/>
      <c r="BV885" s="26"/>
      <c r="BW885" s="26"/>
      <c r="BX885" s="26"/>
      <c r="BY885" s="26"/>
      <c r="BZ885" s="26"/>
      <c r="CA885" s="26"/>
      <c r="CB885" s="26"/>
    </row>
    <row r="886" spans="1:80"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c r="BJ886" s="26"/>
      <c r="BK886" s="26"/>
      <c r="BL886" s="26"/>
      <c r="BM886" s="26"/>
      <c r="BN886" s="26"/>
      <c r="BO886" s="26"/>
      <c r="BP886" s="26"/>
      <c r="BQ886" s="26"/>
      <c r="BR886" s="26"/>
      <c r="BS886" s="26"/>
      <c r="BT886" s="26"/>
      <c r="BU886" s="26"/>
      <c r="BV886" s="26"/>
      <c r="BW886" s="26"/>
      <c r="BX886" s="26"/>
      <c r="BY886" s="26"/>
      <c r="BZ886" s="26"/>
      <c r="CA886" s="26"/>
      <c r="CB886" s="26"/>
    </row>
    <row r="887" spans="1:80"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c r="BI887" s="26"/>
      <c r="BJ887" s="26"/>
      <c r="BK887" s="26"/>
      <c r="BL887" s="26"/>
      <c r="BM887" s="26"/>
      <c r="BN887" s="26"/>
      <c r="BO887" s="26"/>
      <c r="BP887" s="26"/>
      <c r="BQ887" s="26"/>
      <c r="BR887" s="26"/>
      <c r="BS887" s="26"/>
      <c r="BT887" s="26"/>
      <c r="BU887" s="26"/>
      <c r="BV887" s="26"/>
      <c r="BW887" s="26"/>
      <c r="BX887" s="26"/>
      <c r="BY887" s="26"/>
      <c r="BZ887" s="26"/>
      <c r="CA887" s="26"/>
      <c r="CB887" s="26"/>
    </row>
    <row r="888" spans="1:80"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c r="BI888" s="26"/>
      <c r="BJ888" s="26"/>
      <c r="BK888" s="26"/>
      <c r="BL888" s="26"/>
      <c r="BM888" s="26"/>
      <c r="BN888" s="26"/>
      <c r="BO888" s="26"/>
      <c r="BP888" s="26"/>
      <c r="BQ888" s="26"/>
      <c r="BR888" s="26"/>
      <c r="BS888" s="26"/>
      <c r="BT888" s="26"/>
      <c r="BU888" s="26"/>
      <c r="BV888" s="26"/>
      <c r="BW888" s="26"/>
      <c r="BX888" s="26"/>
      <c r="BY888" s="26"/>
      <c r="BZ888" s="26"/>
      <c r="CA888" s="26"/>
      <c r="CB888" s="26"/>
    </row>
    <row r="889" spans="1:80"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c r="BJ889" s="26"/>
      <c r="BK889" s="26"/>
      <c r="BL889" s="26"/>
      <c r="BM889" s="26"/>
      <c r="BN889" s="26"/>
      <c r="BO889" s="26"/>
      <c r="BP889" s="26"/>
      <c r="BQ889" s="26"/>
      <c r="BR889" s="26"/>
      <c r="BS889" s="26"/>
      <c r="BT889" s="26"/>
      <c r="BU889" s="26"/>
      <c r="BV889" s="26"/>
      <c r="BW889" s="26"/>
      <c r="BX889" s="26"/>
      <c r="BY889" s="26"/>
      <c r="BZ889" s="26"/>
      <c r="CA889" s="26"/>
      <c r="CB889" s="26"/>
    </row>
    <row r="890" spans="1:8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c r="BJ890" s="26"/>
      <c r="BK890" s="26"/>
      <c r="BL890" s="26"/>
      <c r="BM890" s="26"/>
      <c r="BN890" s="26"/>
      <c r="BO890" s="26"/>
      <c r="BP890" s="26"/>
      <c r="BQ890" s="26"/>
      <c r="BR890" s="26"/>
      <c r="BS890" s="26"/>
      <c r="BT890" s="26"/>
      <c r="BU890" s="26"/>
      <c r="BV890" s="26"/>
      <c r="BW890" s="26"/>
      <c r="BX890" s="26"/>
      <c r="BY890" s="26"/>
      <c r="BZ890" s="26"/>
      <c r="CA890" s="26"/>
      <c r="CB890" s="26"/>
    </row>
    <row r="891" spans="1:80"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c r="BI891" s="26"/>
      <c r="BJ891" s="26"/>
      <c r="BK891" s="26"/>
      <c r="BL891" s="26"/>
      <c r="BM891" s="26"/>
      <c r="BN891" s="26"/>
      <c r="BO891" s="26"/>
      <c r="BP891" s="26"/>
      <c r="BQ891" s="26"/>
      <c r="BR891" s="26"/>
      <c r="BS891" s="26"/>
      <c r="BT891" s="26"/>
      <c r="BU891" s="26"/>
      <c r="BV891" s="26"/>
      <c r="BW891" s="26"/>
      <c r="BX891" s="26"/>
      <c r="BY891" s="26"/>
      <c r="BZ891" s="26"/>
      <c r="CA891" s="26"/>
      <c r="CB891" s="26"/>
    </row>
    <row r="892" spans="1:80"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c r="BJ892" s="26"/>
      <c r="BK892" s="26"/>
      <c r="BL892" s="26"/>
      <c r="BM892" s="26"/>
      <c r="BN892" s="26"/>
      <c r="BO892" s="26"/>
      <c r="BP892" s="26"/>
      <c r="BQ892" s="26"/>
      <c r="BR892" s="26"/>
      <c r="BS892" s="26"/>
      <c r="BT892" s="26"/>
      <c r="BU892" s="26"/>
      <c r="BV892" s="26"/>
      <c r="BW892" s="26"/>
      <c r="BX892" s="26"/>
      <c r="BY892" s="26"/>
      <c r="BZ892" s="26"/>
      <c r="CA892" s="26"/>
      <c r="CB892" s="26"/>
    </row>
    <row r="893" spans="1:80"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c r="BJ893" s="26"/>
      <c r="BK893" s="26"/>
      <c r="BL893" s="26"/>
      <c r="BM893" s="26"/>
      <c r="BN893" s="26"/>
      <c r="BO893" s="26"/>
      <c r="BP893" s="26"/>
      <c r="BQ893" s="26"/>
      <c r="BR893" s="26"/>
      <c r="BS893" s="26"/>
      <c r="BT893" s="26"/>
      <c r="BU893" s="26"/>
      <c r="BV893" s="26"/>
      <c r="BW893" s="26"/>
      <c r="BX893" s="26"/>
      <c r="BY893" s="26"/>
      <c r="BZ893" s="26"/>
      <c r="CA893" s="26"/>
      <c r="CB893" s="26"/>
    </row>
    <row r="894" spans="1:80"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c r="BJ894" s="26"/>
      <c r="BK894" s="26"/>
      <c r="BL894" s="26"/>
      <c r="BM894" s="26"/>
      <c r="BN894" s="26"/>
      <c r="BO894" s="26"/>
      <c r="BP894" s="26"/>
      <c r="BQ894" s="26"/>
      <c r="BR894" s="26"/>
      <c r="BS894" s="26"/>
      <c r="BT894" s="26"/>
      <c r="BU894" s="26"/>
      <c r="BV894" s="26"/>
      <c r="BW894" s="26"/>
      <c r="BX894" s="26"/>
      <c r="BY894" s="26"/>
      <c r="BZ894" s="26"/>
      <c r="CA894" s="26"/>
      <c r="CB894" s="26"/>
    </row>
    <row r="895" spans="1:80"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c r="BI895" s="26"/>
      <c r="BJ895" s="26"/>
      <c r="BK895" s="26"/>
      <c r="BL895" s="26"/>
      <c r="BM895" s="26"/>
      <c r="BN895" s="26"/>
      <c r="BO895" s="26"/>
      <c r="BP895" s="26"/>
      <c r="BQ895" s="26"/>
      <c r="BR895" s="26"/>
      <c r="BS895" s="26"/>
      <c r="BT895" s="26"/>
      <c r="BU895" s="26"/>
      <c r="BV895" s="26"/>
      <c r="BW895" s="26"/>
      <c r="BX895" s="26"/>
      <c r="BY895" s="26"/>
      <c r="BZ895" s="26"/>
      <c r="CA895" s="26"/>
      <c r="CB895" s="26"/>
    </row>
    <row r="896" spans="1:80"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c r="BI896" s="26"/>
      <c r="BJ896" s="26"/>
      <c r="BK896" s="26"/>
      <c r="BL896" s="26"/>
      <c r="BM896" s="26"/>
      <c r="BN896" s="26"/>
      <c r="BO896" s="26"/>
      <c r="BP896" s="26"/>
      <c r="BQ896" s="26"/>
      <c r="BR896" s="26"/>
      <c r="BS896" s="26"/>
      <c r="BT896" s="26"/>
      <c r="BU896" s="26"/>
      <c r="BV896" s="26"/>
      <c r="BW896" s="26"/>
      <c r="BX896" s="26"/>
      <c r="BY896" s="26"/>
      <c r="BZ896" s="26"/>
      <c r="CA896" s="26"/>
      <c r="CB896" s="26"/>
    </row>
    <row r="897" spans="1:80"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c r="BJ897" s="26"/>
      <c r="BK897" s="26"/>
      <c r="BL897" s="26"/>
      <c r="BM897" s="26"/>
      <c r="BN897" s="26"/>
      <c r="BO897" s="26"/>
      <c r="BP897" s="26"/>
      <c r="BQ897" s="26"/>
      <c r="BR897" s="26"/>
      <c r="BS897" s="26"/>
      <c r="BT897" s="26"/>
      <c r="BU897" s="26"/>
      <c r="BV897" s="26"/>
      <c r="BW897" s="26"/>
      <c r="BX897" s="26"/>
      <c r="BY897" s="26"/>
      <c r="BZ897" s="26"/>
      <c r="CA897" s="26"/>
      <c r="CB897" s="26"/>
    </row>
    <row r="898" spans="1:80"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c r="BI898" s="26"/>
      <c r="BJ898" s="26"/>
      <c r="BK898" s="26"/>
      <c r="BL898" s="26"/>
      <c r="BM898" s="26"/>
      <c r="BN898" s="26"/>
      <c r="BO898" s="26"/>
      <c r="BP898" s="26"/>
      <c r="BQ898" s="26"/>
      <c r="BR898" s="26"/>
      <c r="BS898" s="26"/>
      <c r="BT898" s="26"/>
      <c r="BU898" s="26"/>
      <c r="BV898" s="26"/>
      <c r="BW898" s="26"/>
      <c r="BX898" s="26"/>
      <c r="BY898" s="26"/>
      <c r="BZ898" s="26"/>
      <c r="CA898" s="26"/>
      <c r="CB898" s="26"/>
    </row>
    <row r="899" spans="1:80"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c r="BI899" s="26"/>
      <c r="BJ899" s="26"/>
      <c r="BK899" s="26"/>
      <c r="BL899" s="26"/>
      <c r="BM899" s="26"/>
      <c r="BN899" s="26"/>
      <c r="BO899" s="26"/>
      <c r="BP899" s="26"/>
      <c r="BQ899" s="26"/>
      <c r="BR899" s="26"/>
      <c r="BS899" s="26"/>
      <c r="BT899" s="26"/>
      <c r="BU899" s="26"/>
      <c r="BV899" s="26"/>
      <c r="BW899" s="26"/>
      <c r="BX899" s="26"/>
      <c r="BY899" s="26"/>
      <c r="BZ899" s="26"/>
      <c r="CA899" s="26"/>
      <c r="CB899" s="26"/>
    </row>
    <row r="900" spans="1:8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c r="BI900" s="26"/>
      <c r="BJ900" s="26"/>
      <c r="BK900" s="26"/>
      <c r="BL900" s="26"/>
      <c r="BM900" s="26"/>
      <c r="BN900" s="26"/>
      <c r="BO900" s="26"/>
      <c r="BP900" s="26"/>
      <c r="BQ900" s="26"/>
      <c r="BR900" s="26"/>
      <c r="BS900" s="26"/>
      <c r="BT900" s="26"/>
      <c r="BU900" s="26"/>
      <c r="BV900" s="26"/>
      <c r="BW900" s="26"/>
      <c r="BX900" s="26"/>
      <c r="BY900" s="26"/>
      <c r="BZ900" s="26"/>
      <c r="CA900" s="26"/>
      <c r="CB900" s="26"/>
    </row>
    <row r="901" spans="1:80"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c r="BJ901" s="26"/>
      <c r="BK901" s="26"/>
      <c r="BL901" s="26"/>
      <c r="BM901" s="26"/>
      <c r="BN901" s="26"/>
      <c r="BO901" s="26"/>
      <c r="BP901" s="26"/>
      <c r="BQ901" s="26"/>
      <c r="BR901" s="26"/>
      <c r="BS901" s="26"/>
      <c r="BT901" s="26"/>
      <c r="BU901" s="26"/>
      <c r="BV901" s="26"/>
      <c r="BW901" s="26"/>
      <c r="BX901" s="26"/>
      <c r="BY901" s="26"/>
      <c r="BZ901" s="26"/>
      <c r="CA901" s="26"/>
      <c r="CB901" s="26"/>
    </row>
    <row r="902" spans="1:80"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c r="BI902" s="26"/>
      <c r="BJ902" s="26"/>
      <c r="BK902" s="26"/>
      <c r="BL902" s="26"/>
      <c r="BM902" s="26"/>
      <c r="BN902" s="26"/>
      <c r="BO902" s="26"/>
      <c r="BP902" s="26"/>
      <c r="BQ902" s="26"/>
      <c r="BR902" s="26"/>
      <c r="BS902" s="26"/>
      <c r="BT902" s="26"/>
      <c r="BU902" s="26"/>
      <c r="BV902" s="26"/>
      <c r="BW902" s="26"/>
      <c r="BX902" s="26"/>
      <c r="BY902" s="26"/>
      <c r="BZ902" s="26"/>
      <c r="CA902" s="26"/>
      <c r="CB902" s="26"/>
    </row>
    <row r="903" spans="1:80"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c r="BI903" s="26"/>
      <c r="BJ903" s="26"/>
      <c r="BK903" s="26"/>
      <c r="BL903" s="26"/>
      <c r="BM903" s="26"/>
      <c r="BN903" s="26"/>
      <c r="BO903" s="26"/>
      <c r="BP903" s="26"/>
      <c r="BQ903" s="26"/>
      <c r="BR903" s="26"/>
      <c r="BS903" s="26"/>
      <c r="BT903" s="26"/>
      <c r="BU903" s="26"/>
      <c r="BV903" s="26"/>
      <c r="BW903" s="26"/>
      <c r="BX903" s="26"/>
      <c r="BY903" s="26"/>
      <c r="BZ903" s="26"/>
      <c r="CA903" s="26"/>
      <c r="CB903" s="26"/>
    </row>
    <row r="904" spans="1:80"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c r="BI904" s="26"/>
      <c r="BJ904" s="26"/>
      <c r="BK904" s="26"/>
      <c r="BL904" s="26"/>
      <c r="BM904" s="26"/>
      <c r="BN904" s="26"/>
      <c r="BO904" s="26"/>
      <c r="BP904" s="26"/>
      <c r="BQ904" s="26"/>
      <c r="BR904" s="26"/>
      <c r="BS904" s="26"/>
      <c r="BT904" s="26"/>
      <c r="BU904" s="26"/>
      <c r="BV904" s="26"/>
      <c r="BW904" s="26"/>
      <c r="BX904" s="26"/>
      <c r="BY904" s="26"/>
      <c r="BZ904" s="26"/>
      <c r="CA904" s="26"/>
      <c r="CB904" s="26"/>
    </row>
    <row r="905" spans="1:80"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c r="BI905" s="26"/>
      <c r="BJ905" s="26"/>
      <c r="BK905" s="26"/>
      <c r="BL905" s="26"/>
      <c r="BM905" s="26"/>
      <c r="BN905" s="26"/>
      <c r="BO905" s="26"/>
      <c r="BP905" s="26"/>
      <c r="BQ905" s="26"/>
      <c r="BR905" s="26"/>
      <c r="BS905" s="26"/>
      <c r="BT905" s="26"/>
      <c r="BU905" s="26"/>
      <c r="BV905" s="26"/>
      <c r="BW905" s="26"/>
      <c r="BX905" s="26"/>
      <c r="BY905" s="26"/>
      <c r="BZ905" s="26"/>
      <c r="CA905" s="26"/>
      <c r="CB905" s="26"/>
    </row>
    <row r="906" spans="1:80"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c r="BJ906" s="26"/>
      <c r="BK906" s="26"/>
      <c r="BL906" s="26"/>
      <c r="BM906" s="26"/>
      <c r="BN906" s="26"/>
      <c r="BO906" s="26"/>
      <c r="BP906" s="26"/>
      <c r="BQ906" s="26"/>
      <c r="BR906" s="26"/>
      <c r="BS906" s="26"/>
      <c r="BT906" s="26"/>
      <c r="BU906" s="26"/>
      <c r="BV906" s="26"/>
      <c r="BW906" s="26"/>
      <c r="BX906" s="26"/>
      <c r="BY906" s="26"/>
      <c r="BZ906" s="26"/>
      <c r="CA906" s="26"/>
      <c r="CB906" s="26"/>
    </row>
    <row r="907" spans="1:80"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c r="CB907" s="26"/>
    </row>
    <row r="908" spans="1:80"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c r="CB908" s="26"/>
    </row>
    <row r="909" spans="1:80"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c r="CB909" s="26"/>
    </row>
    <row r="910" spans="1:8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c r="CB910" s="26"/>
    </row>
    <row r="911" spans="1:80"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row>
    <row r="912" spans="1:80"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c r="BI912" s="26"/>
      <c r="BJ912" s="26"/>
      <c r="BK912" s="26"/>
      <c r="BL912" s="26"/>
      <c r="BM912" s="26"/>
      <c r="BN912" s="26"/>
      <c r="BO912" s="26"/>
      <c r="BP912" s="26"/>
      <c r="BQ912" s="26"/>
      <c r="BR912" s="26"/>
      <c r="BS912" s="26"/>
      <c r="BT912" s="26"/>
      <c r="BU912" s="26"/>
      <c r="BV912" s="26"/>
      <c r="BW912" s="26"/>
      <c r="BX912" s="26"/>
      <c r="BY912" s="26"/>
      <c r="BZ912" s="26"/>
      <c r="CA912" s="26"/>
      <c r="CB912" s="26"/>
    </row>
    <row r="913" spans="1:80"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row>
    <row r="914" spans="1:80"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c r="BI914" s="26"/>
      <c r="BJ914" s="26"/>
      <c r="BK914" s="26"/>
      <c r="BL914" s="26"/>
      <c r="BM914" s="26"/>
      <c r="BN914" s="26"/>
      <c r="BO914" s="26"/>
      <c r="BP914" s="26"/>
      <c r="BQ914" s="26"/>
      <c r="BR914" s="26"/>
      <c r="BS914" s="26"/>
      <c r="BT914" s="26"/>
      <c r="BU914" s="26"/>
      <c r="BV914" s="26"/>
      <c r="BW914" s="26"/>
      <c r="BX914" s="26"/>
      <c r="BY914" s="26"/>
      <c r="BZ914" s="26"/>
      <c r="CA914" s="26"/>
      <c r="CB914" s="26"/>
    </row>
    <row r="915" spans="1:80"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c r="BI915" s="26"/>
      <c r="BJ915" s="26"/>
      <c r="BK915" s="26"/>
      <c r="BL915" s="26"/>
      <c r="BM915" s="26"/>
      <c r="BN915" s="26"/>
      <c r="BO915" s="26"/>
      <c r="BP915" s="26"/>
      <c r="BQ915" s="26"/>
      <c r="BR915" s="26"/>
      <c r="BS915" s="26"/>
      <c r="BT915" s="26"/>
      <c r="BU915" s="26"/>
      <c r="BV915" s="26"/>
      <c r="BW915" s="26"/>
      <c r="BX915" s="26"/>
      <c r="BY915" s="26"/>
      <c r="BZ915" s="26"/>
      <c r="CA915" s="26"/>
      <c r="CB915" s="26"/>
    </row>
    <row r="916" spans="1:80"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c r="BI916" s="26"/>
      <c r="BJ916" s="26"/>
      <c r="BK916" s="26"/>
      <c r="BL916" s="26"/>
      <c r="BM916" s="26"/>
      <c r="BN916" s="26"/>
      <c r="BO916" s="26"/>
      <c r="BP916" s="26"/>
      <c r="BQ916" s="26"/>
      <c r="BR916" s="26"/>
      <c r="BS916" s="26"/>
      <c r="BT916" s="26"/>
      <c r="BU916" s="26"/>
      <c r="BV916" s="26"/>
      <c r="BW916" s="26"/>
      <c r="BX916" s="26"/>
      <c r="BY916" s="26"/>
      <c r="BZ916" s="26"/>
      <c r="CA916" s="26"/>
      <c r="CB916" s="26"/>
    </row>
    <row r="917" spans="1:80"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c r="BI917" s="26"/>
      <c r="BJ917" s="26"/>
      <c r="BK917" s="26"/>
      <c r="BL917" s="26"/>
      <c r="BM917" s="26"/>
      <c r="BN917" s="26"/>
      <c r="BO917" s="26"/>
      <c r="BP917" s="26"/>
      <c r="BQ917" s="26"/>
      <c r="BR917" s="26"/>
      <c r="BS917" s="26"/>
      <c r="BT917" s="26"/>
      <c r="BU917" s="26"/>
      <c r="BV917" s="26"/>
      <c r="BW917" s="26"/>
      <c r="BX917" s="26"/>
      <c r="BY917" s="26"/>
      <c r="BZ917" s="26"/>
      <c r="CA917" s="26"/>
      <c r="CB917" s="26"/>
    </row>
    <row r="918" spans="1:80"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c r="BI918" s="26"/>
      <c r="BJ918" s="26"/>
      <c r="BK918" s="26"/>
      <c r="BL918" s="26"/>
      <c r="BM918" s="26"/>
      <c r="BN918" s="26"/>
      <c r="BO918" s="26"/>
      <c r="BP918" s="26"/>
      <c r="BQ918" s="26"/>
      <c r="BR918" s="26"/>
      <c r="BS918" s="26"/>
      <c r="BT918" s="26"/>
      <c r="BU918" s="26"/>
      <c r="BV918" s="26"/>
      <c r="BW918" s="26"/>
      <c r="BX918" s="26"/>
      <c r="BY918" s="26"/>
      <c r="BZ918" s="26"/>
      <c r="CA918" s="26"/>
      <c r="CB918" s="26"/>
    </row>
    <row r="919" spans="1:80"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c r="BI919" s="26"/>
      <c r="BJ919" s="26"/>
      <c r="BK919" s="26"/>
      <c r="BL919" s="26"/>
      <c r="BM919" s="26"/>
      <c r="BN919" s="26"/>
      <c r="BO919" s="26"/>
      <c r="BP919" s="26"/>
      <c r="BQ919" s="26"/>
      <c r="BR919" s="26"/>
      <c r="BS919" s="26"/>
      <c r="BT919" s="26"/>
      <c r="BU919" s="26"/>
      <c r="BV919" s="26"/>
      <c r="BW919" s="26"/>
      <c r="BX919" s="26"/>
      <c r="BY919" s="26"/>
      <c r="BZ919" s="26"/>
      <c r="CA919" s="26"/>
      <c r="CB919" s="26"/>
    </row>
    <row r="920" spans="1:8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c r="BI920" s="26"/>
      <c r="BJ920" s="26"/>
      <c r="BK920" s="26"/>
      <c r="BL920" s="26"/>
      <c r="BM920" s="26"/>
      <c r="BN920" s="26"/>
      <c r="BO920" s="26"/>
      <c r="BP920" s="26"/>
      <c r="BQ920" s="26"/>
      <c r="BR920" s="26"/>
      <c r="BS920" s="26"/>
      <c r="BT920" s="26"/>
      <c r="BU920" s="26"/>
      <c r="BV920" s="26"/>
      <c r="BW920" s="26"/>
      <c r="BX920" s="26"/>
      <c r="BY920" s="26"/>
      <c r="BZ920" s="26"/>
      <c r="CA920" s="26"/>
      <c r="CB920" s="26"/>
    </row>
    <row r="921" spans="1:80"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c r="BI921" s="26"/>
      <c r="BJ921" s="26"/>
      <c r="BK921" s="26"/>
      <c r="BL921" s="26"/>
      <c r="BM921" s="26"/>
      <c r="BN921" s="26"/>
      <c r="BO921" s="26"/>
      <c r="BP921" s="26"/>
      <c r="BQ921" s="26"/>
      <c r="BR921" s="26"/>
      <c r="BS921" s="26"/>
      <c r="BT921" s="26"/>
      <c r="BU921" s="26"/>
      <c r="BV921" s="26"/>
      <c r="BW921" s="26"/>
      <c r="BX921" s="26"/>
      <c r="BY921" s="26"/>
      <c r="BZ921" s="26"/>
      <c r="CA921" s="26"/>
      <c r="CB921" s="26"/>
    </row>
    <row r="922" spans="1:80"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c r="BJ922" s="26"/>
      <c r="BK922" s="26"/>
      <c r="BL922" s="26"/>
      <c r="BM922" s="26"/>
      <c r="BN922" s="26"/>
      <c r="BO922" s="26"/>
      <c r="BP922" s="26"/>
      <c r="BQ922" s="26"/>
      <c r="BR922" s="26"/>
      <c r="BS922" s="26"/>
      <c r="BT922" s="26"/>
      <c r="BU922" s="26"/>
      <c r="BV922" s="26"/>
      <c r="BW922" s="26"/>
      <c r="BX922" s="26"/>
      <c r="BY922" s="26"/>
      <c r="BZ922" s="26"/>
      <c r="CA922" s="26"/>
      <c r="CB922" s="26"/>
    </row>
    <row r="923" spans="1:80"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c r="BJ923" s="26"/>
      <c r="BK923" s="26"/>
      <c r="BL923" s="26"/>
      <c r="BM923" s="26"/>
      <c r="BN923" s="26"/>
      <c r="BO923" s="26"/>
      <c r="BP923" s="26"/>
      <c r="BQ923" s="26"/>
      <c r="BR923" s="26"/>
      <c r="BS923" s="26"/>
      <c r="BT923" s="26"/>
      <c r="BU923" s="26"/>
      <c r="BV923" s="26"/>
      <c r="BW923" s="26"/>
      <c r="BX923" s="26"/>
      <c r="BY923" s="26"/>
      <c r="BZ923" s="26"/>
      <c r="CA923" s="26"/>
      <c r="CB923" s="26"/>
    </row>
    <row r="924" spans="1:80"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c r="BI924" s="26"/>
      <c r="BJ924" s="26"/>
      <c r="BK924" s="26"/>
      <c r="BL924" s="26"/>
      <c r="BM924" s="26"/>
      <c r="BN924" s="26"/>
      <c r="BO924" s="26"/>
      <c r="BP924" s="26"/>
      <c r="BQ924" s="26"/>
      <c r="BR924" s="26"/>
      <c r="BS924" s="26"/>
      <c r="BT924" s="26"/>
      <c r="BU924" s="26"/>
      <c r="BV924" s="26"/>
      <c r="BW924" s="26"/>
      <c r="BX924" s="26"/>
      <c r="BY924" s="26"/>
      <c r="BZ924" s="26"/>
      <c r="CA924" s="26"/>
      <c r="CB924" s="26"/>
    </row>
    <row r="925" spans="1:80"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c r="BI925" s="26"/>
      <c r="BJ925" s="26"/>
      <c r="BK925" s="26"/>
      <c r="BL925" s="26"/>
      <c r="BM925" s="26"/>
      <c r="BN925" s="26"/>
      <c r="BO925" s="26"/>
      <c r="BP925" s="26"/>
      <c r="BQ925" s="26"/>
      <c r="BR925" s="26"/>
      <c r="BS925" s="26"/>
      <c r="BT925" s="26"/>
      <c r="BU925" s="26"/>
      <c r="BV925" s="26"/>
      <c r="BW925" s="26"/>
      <c r="BX925" s="26"/>
      <c r="BY925" s="26"/>
      <c r="BZ925" s="26"/>
      <c r="CA925" s="26"/>
      <c r="CB925" s="26"/>
    </row>
    <row r="926" spans="1:80"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c r="BI926" s="26"/>
      <c r="BJ926" s="26"/>
      <c r="BK926" s="26"/>
      <c r="BL926" s="26"/>
      <c r="BM926" s="26"/>
      <c r="BN926" s="26"/>
      <c r="BO926" s="26"/>
      <c r="BP926" s="26"/>
      <c r="BQ926" s="26"/>
      <c r="BR926" s="26"/>
      <c r="BS926" s="26"/>
      <c r="BT926" s="26"/>
      <c r="BU926" s="26"/>
      <c r="BV926" s="26"/>
      <c r="BW926" s="26"/>
      <c r="BX926" s="26"/>
      <c r="BY926" s="26"/>
      <c r="BZ926" s="26"/>
      <c r="CA926" s="26"/>
      <c r="CB926" s="26"/>
    </row>
    <row r="927" spans="1:80"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c r="BI927" s="26"/>
      <c r="BJ927" s="26"/>
      <c r="BK927" s="26"/>
      <c r="BL927" s="26"/>
      <c r="BM927" s="26"/>
      <c r="BN927" s="26"/>
      <c r="BO927" s="26"/>
      <c r="BP927" s="26"/>
      <c r="BQ927" s="26"/>
      <c r="BR927" s="26"/>
      <c r="BS927" s="26"/>
      <c r="BT927" s="26"/>
      <c r="BU927" s="26"/>
      <c r="BV927" s="26"/>
      <c r="BW927" s="26"/>
      <c r="BX927" s="26"/>
      <c r="BY927" s="26"/>
      <c r="BZ927" s="26"/>
      <c r="CA927" s="26"/>
      <c r="CB927" s="26"/>
    </row>
    <row r="928" spans="1:80"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c r="BJ928" s="26"/>
      <c r="BK928" s="26"/>
      <c r="BL928" s="26"/>
      <c r="BM928" s="26"/>
      <c r="BN928" s="26"/>
      <c r="BO928" s="26"/>
      <c r="BP928" s="26"/>
      <c r="BQ928" s="26"/>
      <c r="BR928" s="26"/>
      <c r="BS928" s="26"/>
      <c r="BT928" s="26"/>
      <c r="BU928" s="26"/>
      <c r="BV928" s="26"/>
      <c r="BW928" s="26"/>
      <c r="BX928" s="26"/>
      <c r="BY928" s="26"/>
      <c r="BZ928" s="26"/>
      <c r="CA928" s="26"/>
      <c r="CB928" s="26"/>
    </row>
    <row r="929" spans="1:80"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c r="BI929" s="26"/>
      <c r="BJ929" s="26"/>
      <c r="BK929" s="26"/>
      <c r="BL929" s="26"/>
      <c r="BM929" s="26"/>
      <c r="BN929" s="26"/>
      <c r="BO929" s="26"/>
      <c r="BP929" s="26"/>
      <c r="BQ929" s="26"/>
      <c r="BR929" s="26"/>
      <c r="BS929" s="26"/>
      <c r="BT929" s="26"/>
      <c r="BU929" s="26"/>
      <c r="BV929" s="26"/>
      <c r="BW929" s="26"/>
      <c r="BX929" s="26"/>
      <c r="BY929" s="26"/>
      <c r="BZ929" s="26"/>
      <c r="CA929" s="26"/>
      <c r="CB929" s="26"/>
    </row>
    <row r="930" spans="1:8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c r="BI930" s="26"/>
      <c r="BJ930" s="26"/>
      <c r="BK930" s="26"/>
      <c r="BL930" s="26"/>
      <c r="BM930" s="26"/>
      <c r="BN930" s="26"/>
      <c r="BO930" s="26"/>
      <c r="BP930" s="26"/>
      <c r="BQ930" s="26"/>
      <c r="BR930" s="26"/>
      <c r="BS930" s="26"/>
      <c r="BT930" s="26"/>
      <c r="BU930" s="26"/>
      <c r="BV930" s="26"/>
      <c r="BW930" s="26"/>
      <c r="BX930" s="26"/>
      <c r="BY930" s="26"/>
      <c r="BZ930" s="26"/>
      <c r="CA930" s="26"/>
      <c r="CB930" s="26"/>
    </row>
    <row r="931" spans="1:80"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c r="BI931" s="26"/>
      <c r="BJ931" s="26"/>
      <c r="BK931" s="26"/>
      <c r="BL931" s="26"/>
      <c r="BM931" s="26"/>
      <c r="BN931" s="26"/>
      <c r="BO931" s="26"/>
      <c r="BP931" s="26"/>
      <c r="BQ931" s="26"/>
      <c r="BR931" s="26"/>
      <c r="BS931" s="26"/>
      <c r="BT931" s="26"/>
      <c r="BU931" s="26"/>
      <c r="BV931" s="26"/>
      <c r="BW931" s="26"/>
      <c r="BX931" s="26"/>
      <c r="BY931" s="26"/>
      <c r="BZ931" s="26"/>
      <c r="CA931" s="26"/>
      <c r="CB931" s="26"/>
    </row>
    <row r="932" spans="1:80"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c r="BJ932" s="26"/>
      <c r="BK932" s="26"/>
      <c r="BL932" s="26"/>
      <c r="BM932" s="26"/>
      <c r="BN932" s="26"/>
      <c r="BO932" s="26"/>
      <c r="BP932" s="26"/>
      <c r="BQ932" s="26"/>
      <c r="BR932" s="26"/>
      <c r="BS932" s="26"/>
      <c r="BT932" s="26"/>
      <c r="BU932" s="26"/>
      <c r="BV932" s="26"/>
      <c r="BW932" s="26"/>
      <c r="BX932" s="26"/>
      <c r="BY932" s="26"/>
      <c r="BZ932" s="26"/>
      <c r="CA932" s="26"/>
      <c r="CB932" s="26"/>
    </row>
    <row r="933" spans="1:80"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c r="BJ933" s="26"/>
      <c r="BK933" s="26"/>
      <c r="BL933" s="26"/>
      <c r="BM933" s="26"/>
      <c r="BN933" s="26"/>
      <c r="BO933" s="26"/>
      <c r="BP933" s="26"/>
      <c r="BQ933" s="26"/>
      <c r="BR933" s="26"/>
      <c r="BS933" s="26"/>
      <c r="BT933" s="26"/>
      <c r="BU933" s="26"/>
      <c r="BV933" s="26"/>
      <c r="BW933" s="26"/>
      <c r="BX933" s="26"/>
      <c r="BY933" s="26"/>
      <c r="BZ933" s="26"/>
      <c r="CA933" s="26"/>
      <c r="CB933" s="26"/>
    </row>
    <row r="934" spans="1:80"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c r="BI934" s="26"/>
      <c r="BJ934" s="26"/>
      <c r="BK934" s="26"/>
      <c r="BL934" s="26"/>
      <c r="BM934" s="26"/>
      <c r="BN934" s="26"/>
      <c r="BO934" s="26"/>
      <c r="BP934" s="26"/>
      <c r="BQ934" s="26"/>
      <c r="BR934" s="26"/>
      <c r="BS934" s="26"/>
      <c r="BT934" s="26"/>
      <c r="BU934" s="26"/>
      <c r="BV934" s="26"/>
      <c r="BW934" s="26"/>
      <c r="BX934" s="26"/>
      <c r="BY934" s="26"/>
      <c r="BZ934" s="26"/>
      <c r="CA934" s="26"/>
      <c r="CB934" s="26"/>
    </row>
    <row r="935" spans="1:80"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c r="BI935" s="26"/>
      <c r="BJ935" s="26"/>
      <c r="BK935" s="26"/>
      <c r="BL935" s="26"/>
      <c r="BM935" s="26"/>
      <c r="BN935" s="26"/>
      <c r="BO935" s="26"/>
      <c r="BP935" s="26"/>
      <c r="BQ935" s="26"/>
      <c r="BR935" s="26"/>
      <c r="BS935" s="26"/>
      <c r="BT935" s="26"/>
      <c r="BU935" s="26"/>
      <c r="BV935" s="26"/>
      <c r="BW935" s="26"/>
      <c r="BX935" s="26"/>
      <c r="BY935" s="26"/>
      <c r="BZ935" s="26"/>
      <c r="CA935" s="26"/>
      <c r="CB935" s="26"/>
    </row>
    <row r="936" spans="1:80"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c r="BI936" s="26"/>
      <c r="BJ936" s="26"/>
      <c r="BK936" s="26"/>
      <c r="BL936" s="26"/>
      <c r="BM936" s="26"/>
      <c r="BN936" s="26"/>
      <c r="BO936" s="26"/>
      <c r="BP936" s="26"/>
      <c r="BQ936" s="26"/>
      <c r="BR936" s="26"/>
      <c r="BS936" s="26"/>
      <c r="BT936" s="26"/>
      <c r="BU936" s="26"/>
      <c r="BV936" s="26"/>
      <c r="BW936" s="26"/>
      <c r="BX936" s="26"/>
      <c r="BY936" s="26"/>
      <c r="BZ936" s="26"/>
      <c r="CA936" s="26"/>
      <c r="CB936" s="26"/>
    </row>
    <row r="937" spans="1:80"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c r="BO937" s="26"/>
      <c r="BP937" s="26"/>
      <c r="BQ937" s="26"/>
      <c r="BR937" s="26"/>
      <c r="BS937" s="26"/>
      <c r="BT937" s="26"/>
      <c r="BU937" s="26"/>
      <c r="BV937" s="26"/>
      <c r="BW937" s="26"/>
      <c r="BX937" s="26"/>
      <c r="BY937" s="26"/>
      <c r="BZ937" s="26"/>
      <c r="CA937" s="26"/>
      <c r="CB937" s="26"/>
    </row>
    <row r="938" spans="1:80"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c r="BJ938" s="26"/>
      <c r="BK938" s="26"/>
      <c r="BL938" s="26"/>
      <c r="BM938" s="26"/>
      <c r="BN938" s="26"/>
      <c r="BO938" s="26"/>
      <c r="BP938" s="26"/>
      <c r="BQ938" s="26"/>
      <c r="BR938" s="26"/>
      <c r="BS938" s="26"/>
      <c r="BT938" s="26"/>
      <c r="BU938" s="26"/>
      <c r="BV938" s="26"/>
      <c r="BW938" s="26"/>
      <c r="BX938" s="26"/>
      <c r="BY938" s="26"/>
      <c r="BZ938" s="26"/>
      <c r="CA938" s="26"/>
      <c r="CB938" s="26"/>
    </row>
    <row r="939" spans="1:80"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c r="BO939" s="26"/>
      <c r="BP939" s="26"/>
      <c r="BQ939" s="26"/>
      <c r="BR939" s="26"/>
      <c r="BS939" s="26"/>
      <c r="BT939" s="26"/>
      <c r="BU939" s="26"/>
      <c r="BV939" s="26"/>
      <c r="BW939" s="26"/>
      <c r="BX939" s="26"/>
      <c r="BY939" s="26"/>
      <c r="BZ939" s="26"/>
      <c r="CA939" s="26"/>
      <c r="CB939" s="26"/>
    </row>
    <row r="940" spans="1:8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c r="BJ940" s="26"/>
      <c r="BK940" s="26"/>
      <c r="BL940" s="26"/>
      <c r="BM940" s="26"/>
      <c r="BN940" s="26"/>
      <c r="BO940" s="26"/>
      <c r="BP940" s="26"/>
      <c r="BQ940" s="26"/>
      <c r="BR940" s="26"/>
      <c r="BS940" s="26"/>
      <c r="BT940" s="26"/>
      <c r="BU940" s="26"/>
      <c r="BV940" s="26"/>
      <c r="BW940" s="26"/>
      <c r="BX940" s="26"/>
      <c r="BY940" s="26"/>
      <c r="BZ940" s="26"/>
      <c r="CA940" s="26"/>
      <c r="CB940" s="26"/>
    </row>
    <row r="941" spans="1:80"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c r="BI941" s="26"/>
      <c r="BJ941" s="26"/>
      <c r="BK941" s="26"/>
      <c r="BL941" s="26"/>
      <c r="BM941" s="26"/>
      <c r="BN941" s="26"/>
      <c r="BO941" s="26"/>
      <c r="BP941" s="26"/>
      <c r="BQ941" s="26"/>
      <c r="BR941" s="26"/>
      <c r="BS941" s="26"/>
      <c r="BT941" s="26"/>
      <c r="BU941" s="26"/>
      <c r="BV941" s="26"/>
      <c r="BW941" s="26"/>
      <c r="BX941" s="26"/>
      <c r="BY941" s="26"/>
      <c r="BZ941" s="26"/>
      <c r="CA941" s="26"/>
      <c r="CB941" s="26"/>
    </row>
    <row r="942" spans="1:80"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c r="BI942" s="26"/>
      <c r="BJ942" s="26"/>
      <c r="BK942" s="26"/>
      <c r="BL942" s="26"/>
      <c r="BM942" s="26"/>
      <c r="BN942" s="26"/>
      <c r="BO942" s="26"/>
      <c r="BP942" s="26"/>
      <c r="BQ942" s="26"/>
      <c r="BR942" s="26"/>
      <c r="BS942" s="26"/>
      <c r="BT942" s="26"/>
      <c r="BU942" s="26"/>
      <c r="BV942" s="26"/>
      <c r="BW942" s="26"/>
      <c r="BX942" s="26"/>
      <c r="BY942" s="26"/>
      <c r="BZ942" s="26"/>
      <c r="CA942" s="26"/>
      <c r="CB942" s="26"/>
    </row>
    <row r="943" spans="1:80"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c r="BI943" s="26"/>
      <c r="BJ943" s="26"/>
      <c r="BK943" s="26"/>
      <c r="BL943" s="26"/>
      <c r="BM943" s="26"/>
      <c r="BN943" s="26"/>
      <c r="BO943" s="26"/>
      <c r="BP943" s="26"/>
      <c r="BQ943" s="26"/>
      <c r="BR943" s="26"/>
      <c r="BS943" s="26"/>
      <c r="BT943" s="26"/>
      <c r="BU943" s="26"/>
      <c r="BV943" s="26"/>
      <c r="BW943" s="26"/>
      <c r="BX943" s="26"/>
      <c r="BY943" s="26"/>
      <c r="BZ943" s="26"/>
      <c r="CA943" s="26"/>
      <c r="CB943" s="26"/>
    </row>
    <row r="944" spans="1:80"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c r="BI944" s="26"/>
      <c r="BJ944" s="26"/>
      <c r="BK944" s="26"/>
      <c r="BL944" s="26"/>
      <c r="BM944" s="26"/>
      <c r="BN944" s="26"/>
      <c r="BO944" s="26"/>
      <c r="BP944" s="26"/>
      <c r="BQ944" s="26"/>
      <c r="BR944" s="26"/>
      <c r="BS944" s="26"/>
      <c r="BT944" s="26"/>
      <c r="BU944" s="26"/>
      <c r="BV944" s="26"/>
      <c r="BW944" s="26"/>
      <c r="BX944" s="26"/>
      <c r="BY944" s="26"/>
      <c r="BZ944" s="26"/>
      <c r="CA944" s="26"/>
      <c r="CB944" s="26"/>
    </row>
    <row r="945" spans="1:80"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c r="BI945" s="26"/>
      <c r="BJ945" s="26"/>
      <c r="BK945" s="26"/>
      <c r="BL945" s="26"/>
      <c r="BM945" s="26"/>
      <c r="BN945" s="26"/>
      <c r="BO945" s="26"/>
      <c r="BP945" s="26"/>
      <c r="BQ945" s="26"/>
      <c r="BR945" s="26"/>
      <c r="BS945" s="26"/>
      <c r="BT945" s="26"/>
      <c r="BU945" s="26"/>
      <c r="BV945" s="26"/>
      <c r="BW945" s="26"/>
      <c r="BX945" s="26"/>
      <c r="BY945" s="26"/>
      <c r="BZ945" s="26"/>
      <c r="CA945" s="26"/>
      <c r="CB945" s="26"/>
    </row>
    <row r="946" spans="1:80"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c r="BI946" s="26"/>
      <c r="BJ946" s="26"/>
      <c r="BK946" s="26"/>
      <c r="BL946" s="26"/>
      <c r="BM946" s="26"/>
      <c r="BN946" s="26"/>
      <c r="BO946" s="26"/>
      <c r="BP946" s="26"/>
      <c r="BQ946" s="26"/>
      <c r="BR946" s="26"/>
      <c r="BS946" s="26"/>
      <c r="BT946" s="26"/>
      <c r="BU946" s="26"/>
      <c r="BV946" s="26"/>
      <c r="BW946" s="26"/>
      <c r="BX946" s="26"/>
      <c r="BY946" s="26"/>
      <c r="BZ946" s="26"/>
      <c r="CA946" s="26"/>
      <c r="CB946" s="26"/>
    </row>
    <row r="947" spans="1:80"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c r="BI947" s="26"/>
      <c r="BJ947" s="26"/>
      <c r="BK947" s="26"/>
      <c r="BL947" s="26"/>
      <c r="BM947" s="26"/>
      <c r="BN947" s="26"/>
      <c r="BO947" s="26"/>
      <c r="BP947" s="26"/>
      <c r="BQ947" s="26"/>
      <c r="BR947" s="26"/>
      <c r="BS947" s="26"/>
      <c r="BT947" s="26"/>
      <c r="BU947" s="26"/>
      <c r="BV947" s="26"/>
      <c r="BW947" s="26"/>
      <c r="BX947" s="26"/>
      <c r="BY947" s="26"/>
      <c r="BZ947" s="26"/>
      <c r="CA947" s="26"/>
      <c r="CB947" s="26"/>
    </row>
    <row r="948" spans="1:80"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c r="BO948" s="26"/>
      <c r="BP948" s="26"/>
      <c r="BQ948" s="26"/>
      <c r="BR948" s="26"/>
      <c r="BS948" s="26"/>
      <c r="BT948" s="26"/>
      <c r="BU948" s="26"/>
      <c r="BV948" s="26"/>
      <c r="BW948" s="26"/>
      <c r="BX948" s="26"/>
      <c r="BY948" s="26"/>
      <c r="BZ948" s="26"/>
      <c r="CA948" s="26"/>
      <c r="CB948" s="26"/>
    </row>
    <row r="949" spans="1:80"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c r="BI949" s="26"/>
      <c r="BJ949" s="26"/>
      <c r="BK949" s="26"/>
      <c r="BL949" s="26"/>
      <c r="BM949" s="26"/>
      <c r="BN949" s="26"/>
      <c r="BO949" s="26"/>
      <c r="BP949" s="26"/>
      <c r="BQ949" s="26"/>
      <c r="BR949" s="26"/>
      <c r="BS949" s="26"/>
      <c r="BT949" s="26"/>
      <c r="BU949" s="26"/>
      <c r="BV949" s="26"/>
      <c r="BW949" s="26"/>
      <c r="BX949" s="26"/>
      <c r="BY949" s="26"/>
      <c r="BZ949" s="26"/>
      <c r="CA949" s="26"/>
      <c r="CB949" s="26"/>
    </row>
    <row r="950" spans="1:8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c r="BO950" s="26"/>
      <c r="BP950" s="26"/>
      <c r="BQ950" s="26"/>
      <c r="BR950" s="26"/>
      <c r="BS950" s="26"/>
      <c r="BT950" s="26"/>
      <c r="BU950" s="26"/>
      <c r="BV950" s="26"/>
      <c r="BW950" s="26"/>
      <c r="BX950" s="26"/>
      <c r="BY950" s="26"/>
      <c r="BZ950" s="26"/>
      <c r="CA950" s="26"/>
      <c r="CB950" s="26"/>
    </row>
    <row r="951" spans="1:80"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c r="BJ951" s="26"/>
      <c r="BK951" s="26"/>
      <c r="BL951" s="26"/>
      <c r="BM951" s="26"/>
      <c r="BN951" s="26"/>
      <c r="BO951" s="26"/>
      <c r="BP951" s="26"/>
      <c r="BQ951" s="26"/>
      <c r="BR951" s="26"/>
      <c r="BS951" s="26"/>
      <c r="BT951" s="26"/>
      <c r="BU951" s="26"/>
      <c r="BV951" s="26"/>
      <c r="BW951" s="26"/>
      <c r="BX951" s="26"/>
      <c r="BY951" s="26"/>
      <c r="BZ951" s="26"/>
      <c r="CA951" s="26"/>
      <c r="CB951" s="26"/>
    </row>
    <row r="952" spans="1:80"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c r="BJ952" s="26"/>
      <c r="BK952" s="26"/>
      <c r="BL952" s="26"/>
      <c r="BM952" s="26"/>
      <c r="BN952" s="26"/>
      <c r="BO952" s="26"/>
      <c r="BP952" s="26"/>
      <c r="BQ952" s="26"/>
      <c r="BR952" s="26"/>
      <c r="BS952" s="26"/>
      <c r="BT952" s="26"/>
      <c r="BU952" s="26"/>
      <c r="BV952" s="26"/>
      <c r="BW952" s="26"/>
      <c r="BX952" s="26"/>
      <c r="BY952" s="26"/>
      <c r="BZ952" s="26"/>
      <c r="CA952" s="26"/>
      <c r="CB952" s="26"/>
    </row>
    <row r="953" spans="1:80"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c r="BO953" s="26"/>
      <c r="BP953" s="26"/>
      <c r="BQ953" s="26"/>
      <c r="BR953" s="26"/>
      <c r="BS953" s="26"/>
      <c r="BT953" s="26"/>
      <c r="BU953" s="26"/>
      <c r="BV953" s="26"/>
      <c r="BW953" s="26"/>
      <c r="BX953" s="26"/>
      <c r="BY953" s="26"/>
      <c r="BZ953" s="26"/>
      <c r="CA953" s="26"/>
      <c r="CB953" s="26"/>
    </row>
    <row r="954" spans="1:80"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c r="BO954" s="26"/>
      <c r="BP954" s="26"/>
      <c r="BQ954" s="26"/>
      <c r="BR954" s="26"/>
      <c r="BS954" s="26"/>
      <c r="BT954" s="26"/>
      <c r="BU954" s="26"/>
      <c r="BV954" s="26"/>
      <c r="BW954" s="26"/>
      <c r="BX954" s="26"/>
      <c r="BY954" s="26"/>
      <c r="BZ954" s="26"/>
      <c r="CA954" s="26"/>
      <c r="CB954" s="26"/>
    </row>
    <row r="955" spans="1:80"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c r="BO955" s="26"/>
      <c r="BP955" s="26"/>
      <c r="BQ955" s="26"/>
      <c r="BR955" s="26"/>
      <c r="BS955" s="26"/>
      <c r="BT955" s="26"/>
      <c r="BU955" s="26"/>
      <c r="BV955" s="26"/>
      <c r="BW955" s="26"/>
      <c r="BX955" s="26"/>
      <c r="BY955" s="26"/>
      <c r="BZ955" s="26"/>
      <c r="CA955" s="26"/>
      <c r="CB955" s="26"/>
    </row>
    <row r="956" spans="1:80"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c r="CB956" s="26"/>
    </row>
    <row r="957" spans="1:80"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c r="BJ957" s="26"/>
      <c r="BK957" s="26"/>
      <c r="BL957" s="26"/>
      <c r="BM957" s="26"/>
      <c r="BN957" s="26"/>
      <c r="BO957" s="26"/>
      <c r="BP957" s="26"/>
      <c r="BQ957" s="26"/>
      <c r="BR957" s="26"/>
      <c r="BS957" s="26"/>
      <c r="BT957" s="26"/>
      <c r="BU957" s="26"/>
      <c r="BV957" s="26"/>
      <c r="BW957" s="26"/>
      <c r="BX957" s="26"/>
      <c r="BY957" s="26"/>
      <c r="BZ957" s="26"/>
      <c r="CA957" s="26"/>
      <c r="CB957" s="26"/>
    </row>
    <row r="958" spans="1:80"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c r="BJ958" s="26"/>
      <c r="BK958" s="26"/>
      <c r="BL958" s="26"/>
      <c r="BM958" s="26"/>
      <c r="BN958" s="26"/>
      <c r="BO958" s="26"/>
      <c r="BP958" s="26"/>
      <c r="BQ958" s="26"/>
      <c r="BR958" s="26"/>
      <c r="BS958" s="26"/>
      <c r="BT958" s="26"/>
      <c r="BU958" s="26"/>
      <c r="BV958" s="26"/>
      <c r="BW958" s="26"/>
      <c r="BX958" s="26"/>
      <c r="BY958" s="26"/>
      <c r="BZ958" s="26"/>
      <c r="CA958" s="26"/>
      <c r="CB958" s="26"/>
    </row>
    <row r="959" spans="1:80"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c r="BJ959" s="26"/>
      <c r="BK959" s="26"/>
      <c r="BL959" s="26"/>
      <c r="BM959" s="26"/>
      <c r="BN959" s="26"/>
      <c r="BO959" s="26"/>
      <c r="BP959" s="26"/>
      <c r="BQ959" s="26"/>
      <c r="BR959" s="26"/>
      <c r="BS959" s="26"/>
      <c r="BT959" s="26"/>
      <c r="BU959" s="26"/>
      <c r="BV959" s="26"/>
      <c r="BW959" s="26"/>
      <c r="BX959" s="26"/>
      <c r="BY959" s="26"/>
      <c r="BZ959" s="26"/>
      <c r="CA959" s="26"/>
      <c r="CB959" s="26"/>
    </row>
    <row r="960" spans="1:8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c r="BJ960" s="26"/>
      <c r="BK960" s="26"/>
      <c r="BL960" s="26"/>
      <c r="BM960" s="26"/>
      <c r="BN960" s="26"/>
      <c r="BO960" s="26"/>
      <c r="BP960" s="26"/>
      <c r="BQ960" s="26"/>
      <c r="BR960" s="26"/>
      <c r="BS960" s="26"/>
      <c r="BT960" s="26"/>
      <c r="BU960" s="26"/>
      <c r="BV960" s="26"/>
      <c r="BW960" s="26"/>
      <c r="BX960" s="26"/>
      <c r="BY960" s="26"/>
      <c r="BZ960" s="26"/>
      <c r="CA960" s="26"/>
      <c r="CB960" s="26"/>
    </row>
    <row r="961" spans="1:80"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c r="BI961" s="26"/>
      <c r="BJ961" s="26"/>
      <c r="BK961" s="26"/>
      <c r="BL961" s="26"/>
      <c r="BM961" s="26"/>
      <c r="BN961" s="26"/>
      <c r="BO961" s="26"/>
      <c r="BP961" s="26"/>
      <c r="BQ961" s="26"/>
      <c r="BR961" s="26"/>
      <c r="BS961" s="26"/>
      <c r="BT961" s="26"/>
      <c r="BU961" s="26"/>
      <c r="BV961" s="26"/>
      <c r="BW961" s="26"/>
      <c r="BX961" s="26"/>
      <c r="BY961" s="26"/>
      <c r="BZ961" s="26"/>
      <c r="CA961" s="26"/>
      <c r="CB961" s="26"/>
    </row>
    <row r="962" spans="1:80"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c r="BJ962" s="26"/>
      <c r="BK962" s="26"/>
      <c r="BL962" s="26"/>
      <c r="BM962" s="26"/>
      <c r="BN962" s="26"/>
      <c r="BO962" s="26"/>
      <c r="BP962" s="26"/>
      <c r="BQ962" s="26"/>
      <c r="BR962" s="26"/>
      <c r="BS962" s="26"/>
      <c r="BT962" s="26"/>
      <c r="BU962" s="26"/>
      <c r="BV962" s="26"/>
      <c r="BW962" s="26"/>
      <c r="BX962" s="26"/>
      <c r="BY962" s="26"/>
      <c r="BZ962" s="26"/>
      <c r="CA962" s="26"/>
      <c r="CB962" s="26"/>
    </row>
    <row r="963" spans="1:80"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26"/>
      <c r="BL963" s="26"/>
      <c r="BM963" s="26"/>
      <c r="BN963" s="26"/>
      <c r="BO963" s="26"/>
      <c r="BP963" s="26"/>
      <c r="BQ963" s="26"/>
      <c r="BR963" s="26"/>
      <c r="BS963" s="26"/>
      <c r="BT963" s="26"/>
      <c r="BU963" s="26"/>
      <c r="BV963" s="26"/>
      <c r="BW963" s="26"/>
      <c r="BX963" s="26"/>
      <c r="BY963" s="26"/>
      <c r="BZ963" s="26"/>
      <c r="CA963" s="26"/>
      <c r="CB963" s="26"/>
    </row>
    <row r="964" spans="1:80"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c r="BJ964" s="26"/>
      <c r="BK964" s="26"/>
      <c r="BL964" s="26"/>
      <c r="BM964" s="26"/>
      <c r="BN964" s="26"/>
      <c r="BO964" s="26"/>
      <c r="BP964" s="26"/>
      <c r="BQ964" s="26"/>
      <c r="BR964" s="26"/>
      <c r="BS964" s="26"/>
      <c r="BT964" s="26"/>
      <c r="BU964" s="26"/>
      <c r="BV964" s="26"/>
      <c r="BW964" s="26"/>
      <c r="BX964" s="26"/>
      <c r="BY964" s="26"/>
      <c r="BZ964" s="26"/>
      <c r="CA964" s="26"/>
      <c r="CB964" s="26"/>
    </row>
    <row r="965" spans="1:80"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26"/>
      <c r="BL965" s="26"/>
      <c r="BM965" s="26"/>
      <c r="BN965" s="26"/>
      <c r="BO965" s="26"/>
      <c r="BP965" s="26"/>
      <c r="BQ965" s="26"/>
      <c r="BR965" s="26"/>
      <c r="BS965" s="26"/>
      <c r="BT965" s="26"/>
      <c r="BU965" s="26"/>
      <c r="BV965" s="26"/>
      <c r="BW965" s="26"/>
      <c r="BX965" s="26"/>
      <c r="BY965" s="26"/>
      <c r="BZ965" s="26"/>
      <c r="CA965" s="26"/>
      <c r="CB965" s="26"/>
    </row>
    <row r="966" spans="1:80"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c r="BJ966" s="26"/>
      <c r="BK966" s="26"/>
      <c r="BL966" s="26"/>
      <c r="BM966" s="26"/>
      <c r="BN966" s="26"/>
      <c r="BO966" s="26"/>
      <c r="BP966" s="26"/>
      <c r="BQ966" s="26"/>
      <c r="BR966" s="26"/>
      <c r="BS966" s="26"/>
      <c r="BT966" s="26"/>
      <c r="BU966" s="26"/>
      <c r="BV966" s="26"/>
      <c r="BW966" s="26"/>
      <c r="BX966" s="26"/>
      <c r="BY966" s="26"/>
      <c r="BZ966" s="26"/>
      <c r="CA966" s="26"/>
      <c r="CB966" s="26"/>
    </row>
    <row r="967" spans="1:80"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c r="BJ967" s="26"/>
      <c r="BK967" s="26"/>
      <c r="BL967" s="26"/>
      <c r="BM967" s="26"/>
      <c r="BN967" s="26"/>
      <c r="BO967" s="26"/>
      <c r="BP967" s="26"/>
      <c r="BQ967" s="26"/>
      <c r="BR967" s="26"/>
      <c r="BS967" s="26"/>
      <c r="BT967" s="26"/>
      <c r="BU967" s="26"/>
      <c r="BV967" s="26"/>
      <c r="BW967" s="26"/>
      <c r="BX967" s="26"/>
      <c r="BY967" s="26"/>
      <c r="BZ967" s="26"/>
      <c r="CA967" s="26"/>
      <c r="CB967" s="26"/>
    </row>
    <row r="968" spans="1:80"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26"/>
      <c r="BL968" s="26"/>
      <c r="BM968" s="26"/>
      <c r="BN968" s="26"/>
      <c r="BO968" s="26"/>
      <c r="BP968" s="26"/>
      <c r="BQ968" s="26"/>
      <c r="BR968" s="26"/>
      <c r="BS968" s="26"/>
      <c r="BT968" s="26"/>
      <c r="BU968" s="26"/>
      <c r="BV968" s="26"/>
      <c r="BW968" s="26"/>
      <c r="BX968" s="26"/>
      <c r="BY968" s="26"/>
      <c r="BZ968" s="26"/>
      <c r="CA968" s="26"/>
      <c r="CB968" s="26"/>
    </row>
    <row r="969" spans="1:80"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c r="BI969" s="26"/>
      <c r="BJ969" s="26"/>
      <c r="BK969" s="26"/>
      <c r="BL969" s="26"/>
      <c r="BM969" s="26"/>
      <c r="BN969" s="26"/>
      <c r="BO969" s="26"/>
      <c r="BP969" s="26"/>
      <c r="BQ969" s="26"/>
      <c r="BR969" s="26"/>
      <c r="BS969" s="26"/>
      <c r="BT969" s="26"/>
      <c r="BU969" s="26"/>
      <c r="BV969" s="26"/>
      <c r="BW969" s="26"/>
      <c r="BX969" s="26"/>
      <c r="BY969" s="26"/>
      <c r="BZ969" s="26"/>
      <c r="CA969" s="26"/>
      <c r="CB969" s="26"/>
    </row>
    <row r="970" spans="1:8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c r="BI970" s="26"/>
      <c r="BJ970" s="26"/>
      <c r="BK970" s="26"/>
      <c r="BL970" s="26"/>
      <c r="BM970" s="26"/>
      <c r="BN970" s="26"/>
      <c r="BO970" s="26"/>
      <c r="BP970" s="26"/>
      <c r="BQ970" s="26"/>
      <c r="BR970" s="26"/>
      <c r="BS970" s="26"/>
      <c r="BT970" s="26"/>
      <c r="BU970" s="26"/>
      <c r="BV970" s="26"/>
      <c r="BW970" s="26"/>
      <c r="BX970" s="26"/>
      <c r="BY970" s="26"/>
      <c r="BZ970" s="26"/>
      <c r="CA970" s="26"/>
      <c r="CB970" s="26"/>
    </row>
    <row r="971" spans="1:80"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c r="BI971" s="26"/>
      <c r="BJ971" s="26"/>
      <c r="BK971" s="26"/>
      <c r="BL971" s="26"/>
      <c r="BM971" s="26"/>
      <c r="BN971" s="26"/>
      <c r="BO971" s="26"/>
      <c r="BP971" s="26"/>
      <c r="BQ971" s="26"/>
      <c r="BR971" s="26"/>
      <c r="BS971" s="26"/>
      <c r="BT971" s="26"/>
      <c r="BU971" s="26"/>
      <c r="BV971" s="26"/>
      <c r="BW971" s="26"/>
      <c r="BX971" s="26"/>
      <c r="BY971" s="26"/>
      <c r="BZ971" s="26"/>
      <c r="CA971" s="26"/>
      <c r="CB971" s="26"/>
    </row>
    <row r="972" spans="1:80"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c r="BI972" s="26"/>
      <c r="BJ972" s="26"/>
      <c r="BK972" s="26"/>
      <c r="BL972" s="26"/>
      <c r="BM972" s="26"/>
      <c r="BN972" s="26"/>
      <c r="BO972" s="26"/>
      <c r="BP972" s="26"/>
      <c r="BQ972" s="26"/>
      <c r="BR972" s="26"/>
      <c r="BS972" s="26"/>
      <c r="BT972" s="26"/>
      <c r="BU972" s="26"/>
      <c r="BV972" s="26"/>
      <c r="BW972" s="26"/>
      <c r="BX972" s="26"/>
      <c r="BY972" s="26"/>
      <c r="BZ972" s="26"/>
      <c r="CA972" s="26"/>
      <c r="CB972" s="26"/>
    </row>
    <row r="973" spans="1:80"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c r="BI973" s="26"/>
      <c r="BJ973" s="26"/>
      <c r="BK973" s="26"/>
      <c r="BL973" s="26"/>
      <c r="BM973" s="26"/>
      <c r="BN973" s="26"/>
      <c r="BO973" s="26"/>
      <c r="BP973" s="26"/>
      <c r="BQ973" s="26"/>
      <c r="BR973" s="26"/>
      <c r="BS973" s="26"/>
      <c r="BT973" s="26"/>
      <c r="BU973" s="26"/>
      <c r="BV973" s="26"/>
      <c r="BW973" s="26"/>
      <c r="BX973" s="26"/>
      <c r="BY973" s="26"/>
      <c r="BZ973" s="26"/>
      <c r="CA973" s="26"/>
      <c r="CB973" s="26"/>
    </row>
    <row r="974" spans="1:80"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c r="BI974" s="26"/>
      <c r="BJ974" s="26"/>
      <c r="BK974" s="26"/>
      <c r="BL974" s="26"/>
      <c r="BM974" s="26"/>
      <c r="BN974" s="26"/>
      <c r="BO974" s="26"/>
      <c r="BP974" s="26"/>
      <c r="BQ974" s="26"/>
      <c r="BR974" s="26"/>
      <c r="BS974" s="26"/>
      <c r="BT974" s="26"/>
      <c r="BU974" s="26"/>
      <c r="BV974" s="26"/>
      <c r="BW974" s="26"/>
      <c r="BX974" s="26"/>
      <c r="BY974" s="26"/>
      <c r="BZ974" s="26"/>
      <c r="CA974" s="26"/>
      <c r="CB974" s="26"/>
    </row>
    <row r="975" spans="1:80"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row>
    <row r="976" spans="1:80"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c r="CB976" s="26"/>
    </row>
    <row r="977" spans="1:80"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row>
    <row r="978" spans="1:80"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c r="CB978" s="26"/>
    </row>
    <row r="979" spans="1:80"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c r="CB979" s="26"/>
    </row>
    <row r="980" spans="1:8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c r="BJ980" s="26"/>
      <c r="BK980" s="26"/>
      <c r="BL980" s="26"/>
      <c r="BM980" s="26"/>
      <c r="BN980" s="26"/>
      <c r="BO980" s="26"/>
      <c r="BP980" s="26"/>
      <c r="BQ980" s="26"/>
      <c r="BR980" s="26"/>
      <c r="BS980" s="26"/>
      <c r="BT980" s="26"/>
      <c r="BU980" s="26"/>
      <c r="BV980" s="26"/>
      <c r="BW980" s="26"/>
      <c r="BX980" s="26"/>
      <c r="BY980" s="26"/>
      <c r="BZ980" s="26"/>
      <c r="CA980" s="26"/>
      <c r="CB980" s="26"/>
    </row>
    <row r="981" spans="1:80"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c r="BO981" s="26"/>
      <c r="BP981" s="26"/>
      <c r="BQ981" s="26"/>
      <c r="BR981" s="26"/>
      <c r="BS981" s="26"/>
      <c r="BT981" s="26"/>
      <c r="BU981" s="26"/>
      <c r="BV981" s="26"/>
      <c r="BW981" s="26"/>
      <c r="BX981" s="26"/>
      <c r="BY981" s="26"/>
      <c r="BZ981" s="26"/>
      <c r="CA981" s="26"/>
      <c r="CB981" s="26"/>
    </row>
    <row r="982" spans="1:80"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c r="BO982" s="26"/>
      <c r="BP982" s="26"/>
      <c r="BQ982" s="26"/>
      <c r="BR982" s="26"/>
      <c r="BS982" s="26"/>
      <c r="BT982" s="26"/>
      <c r="BU982" s="26"/>
      <c r="BV982" s="26"/>
      <c r="BW982" s="26"/>
      <c r="BX982" s="26"/>
      <c r="BY982" s="26"/>
      <c r="BZ982" s="26"/>
      <c r="CA982" s="26"/>
      <c r="CB982" s="26"/>
    </row>
    <row r="983" spans="1:80"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c r="BO983" s="26"/>
      <c r="BP983" s="26"/>
      <c r="BQ983" s="26"/>
      <c r="BR983" s="26"/>
      <c r="BS983" s="26"/>
      <c r="BT983" s="26"/>
      <c r="BU983" s="26"/>
      <c r="BV983" s="26"/>
      <c r="BW983" s="26"/>
      <c r="BX983" s="26"/>
      <c r="BY983" s="26"/>
      <c r="BZ983" s="26"/>
      <c r="CA983" s="26"/>
      <c r="CB983" s="26"/>
    </row>
    <row r="984" spans="1:80"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c r="BO984" s="26"/>
      <c r="BP984" s="26"/>
      <c r="BQ984" s="26"/>
      <c r="BR984" s="26"/>
      <c r="BS984" s="26"/>
      <c r="BT984" s="26"/>
      <c r="BU984" s="26"/>
      <c r="BV984" s="26"/>
      <c r="BW984" s="26"/>
      <c r="BX984" s="26"/>
      <c r="BY984" s="26"/>
      <c r="BZ984" s="26"/>
      <c r="CA984" s="26"/>
      <c r="CB984" s="26"/>
    </row>
    <row r="985" spans="1:80"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c r="BO985" s="26"/>
      <c r="BP985" s="26"/>
      <c r="BQ985" s="26"/>
      <c r="BR985" s="26"/>
      <c r="BS985" s="26"/>
      <c r="BT985" s="26"/>
      <c r="BU985" s="26"/>
      <c r="BV985" s="26"/>
      <c r="BW985" s="26"/>
      <c r="BX985" s="26"/>
      <c r="BY985" s="26"/>
      <c r="BZ985" s="26"/>
      <c r="CA985" s="26"/>
      <c r="CB985" s="26"/>
    </row>
    <row r="986" spans="1:80"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c r="BO986" s="26"/>
      <c r="BP986" s="26"/>
      <c r="BQ986" s="26"/>
      <c r="BR986" s="26"/>
      <c r="BS986" s="26"/>
      <c r="BT986" s="26"/>
      <c r="BU986" s="26"/>
      <c r="BV986" s="26"/>
      <c r="BW986" s="26"/>
      <c r="BX986" s="26"/>
      <c r="BY986" s="26"/>
      <c r="BZ986" s="26"/>
      <c r="CA986" s="26"/>
      <c r="CB986" s="26"/>
    </row>
    <row r="987" spans="1:80"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c r="BO987" s="26"/>
      <c r="BP987" s="26"/>
      <c r="BQ987" s="26"/>
      <c r="BR987" s="26"/>
      <c r="BS987" s="26"/>
      <c r="BT987" s="26"/>
      <c r="BU987" s="26"/>
      <c r="BV987" s="26"/>
      <c r="BW987" s="26"/>
      <c r="BX987" s="26"/>
      <c r="BY987" s="26"/>
      <c r="BZ987" s="26"/>
      <c r="CA987" s="26"/>
      <c r="CB987" s="26"/>
    </row>
    <row r="988" spans="1:80"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c r="BI988" s="26"/>
      <c r="BJ988" s="26"/>
      <c r="BK988" s="26"/>
      <c r="BL988" s="26"/>
      <c r="BM988" s="26"/>
      <c r="BN988" s="26"/>
      <c r="BO988" s="26"/>
      <c r="BP988" s="26"/>
      <c r="BQ988" s="26"/>
      <c r="BR988" s="26"/>
      <c r="BS988" s="26"/>
      <c r="BT988" s="26"/>
      <c r="BU988" s="26"/>
      <c r="BV988" s="26"/>
      <c r="BW988" s="26"/>
      <c r="BX988" s="26"/>
      <c r="BY988" s="26"/>
      <c r="BZ988" s="26"/>
      <c r="CA988" s="26"/>
      <c r="CB988" s="26"/>
    </row>
    <row r="989" spans="1:80"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c r="BO989" s="26"/>
      <c r="BP989" s="26"/>
      <c r="BQ989" s="26"/>
      <c r="BR989" s="26"/>
      <c r="BS989" s="26"/>
      <c r="BT989" s="26"/>
      <c r="BU989" s="26"/>
      <c r="BV989" s="26"/>
      <c r="BW989" s="26"/>
      <c r="BX989" s="26"/>
      <c r="BY989" s="26"/>
      <c r="BZ989" s="26"/>
      <c r="CA989" s="26"/>
      <c r="CB989" s="26"/>
    </row>
    <row r="990" spans="1:8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c r="BI990" s="26"/>
      <c r="BJ990" s="26"/>
      <c r="BK990" s="26"/>
      <c r="BL990" s="26"/>
      <c r="BM990" s="26"/>
      <c r="BN990" s="26"/>
      <c r="BO990" s="26"/>
      <c r="BP990" s="26"/>
      <c r="BQ990" s="26"/>
      <c r="BR990" s="26"/>
      <c r="BS990" s="26"/>
      <c r="BT990" s="26"/>
      <c r="BU990" s="26"/>
      <c r="BV990" s="26"/>
      <c r="BW990" s="26"/>
      <c r="BX990" s="26"/>
      <c r="BY990" s="26"/>
      <c r="BZ990" s="26"/>
      <c r="CA990" s="26"/>
      <c r="CB990" s="26"/>
    </row>
    <row r="991" spans="1:80"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c r="BI991" s="26"/>
      <c r="BJ991" s="26"/>
      <c r="BK991" s="26"/>
      <c r="BL991" s="26"/>
      <c r="BM991" s="26"/>
      <c r="BN991" s="26"/>
      <c r="BO991" s="26"/>
      <c r="BP991" s="26"/>
      <c r="BQ991" s="26"/>
      <c r="BR991" s="26"/>
      <c r="BS991" s="26"/>
      <c r="BT991" s="26"/>
      <c r="BU991" s="26"/>
      <c r="BV991" s="26"/>
      <c r="BW991" s="26"/>
      <c r="BX991" s="26"/>
      <c r="BY991" s="26"/>
      <c r="BZ991" s="26"/>
      <c r="CA991" s="26"/>
      <c r="CB991" s="26"/>
    </row>
    <row r="992" spans="1:80"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c r="BI992" s="26"/>
      <c r="BJ992" s="26"/>
      <c r="BK992" s="26"/>
      <c r="BL992" s="26"/>
      <c r="BM992" s="26"/>
      <c r="BN992" s="26"/>
      <c r="BO992" s="26"/>
      <c r="BP992" s="26"/>
      <c r="BQ992" s="26"/>
      <c r="BR992" s="26"/>
      <c r="BS992" s="26"/>
      <c r="BT992" s="26"/>
      <c r="BU992" s="26"/>
      <c r="BV992" s="26"/>
      <c r="BW992" s="26"/>
      <c r="BX992" s="26"/>
      <c r="BY992" s="26"/>
      <c r="BZ992" s="26"/>
      <c r="CA992" s="26"/>
      <c r="CB992" s="26"/>
    </row>
    <row r="993" spans="1:80"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c r="BI993" s="26"/>
      <c r="BJ993" s="26"/>
      <c r="BK993" s="26"/>
      <c r="BL993" s="26"/>
      <c r="BM993" s="26"/>
      <c r="BN993" s="26"/>
      <c r="BO993" s="26"/>
      <c r="BP993" s="26"/>
      <c r="BQ993" s="26"/>
      <c r="BR993" s="26"/>
      <c r="BS993" s="26"/>
      <c r="BT993" s="26"/>
      <c r="BU993" s="26"/>
      <c r="BV993" s="26"/>
      <c r="BW993" s="26"/>
      <c r="BX993" s="26"/>
      <c r="BY993" s="26"/>
      <c r="BZ993" s="26"/>
      <c r="CA993" s="26"/>
      <c r="CB993" s="26"/>
    </row>
    <row r="994" spans="1:80"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c r="BI994" s="26"/>
      <c r="BJ994" s="26"/>
      <c r="BK994" s="26"/>
      <c r="BL994" s="26"/>
      <c r="BM994" s="26"/>
      <c r="BN994" s="26"/>
      <c r="BO994" s="26"/>
      <c r="BP994" s="26"/>
      <c r="BQ994" s="26"/>
      <c r="BR994" s="26"/>
      <c r="BS994" s="26"/>
      <c r="BT994" s="26"/>
      <c r="BU994" s="26"/>
      <c r="BV994" s="26"/>
      <c r="BW994" s="26"/>
      <c r="BX994" s="26"/>
      <c r="BY994" s="26"/>
      <c r="BZ994" s="26"/>
      <c r="CA994" s="26"/>
      <c r="CB994" s="26"/>
    </row>
    <row r="995" spans="1:80"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c r="BI995" s="26"/>
      <c r="BJ995" s="26"/>
      <c r="BK995" s="26"/>
      <c r="BL995" s="26"/>
      <c r="BM995" s="26"/>
      <c r="BN995" s="26"/>
      <c r="BO995" s="26"/>
      <c r="BP995" s="26"/>
      <c r="BQ995" s="26"/>
      <c r="BR995" s="26"/>
      <c r="BS995" s="26"/>
      <c r="BT995" s="26"/>
      <c r="BU995" s="26"/>
      <c r="BV995" s="26"/>
      <c r="BW995" s="26"/>
      <c r="BX995" s="26"/>
      <c r="BY995" s="26"/>
      <c r="BZ995" s="26"/>
      <c r="CA995" s="26"/>
      <c r="CB995" s="26"/>
    </row>
    <row r="996" spans="1:80"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c r="BO996" s="26"/>
      <c r="BP996" s="26"/>
      <c r="BQ996" s="26"/>
      <c r="BR996" s="26"/>
      <c r="BS996" s="26"/>
      <c r="BT996" s="26"/>
      <c r="BU996" s="26"/>
      <c r="BV996" s="26"/>
      <c r="BW996" s="26"/>
      <c r="BX996" s="26"/>
      <c r="BY996" s="26"/>
      <c r="BZ996" s="26"/>
      <c r="CA996" s="26"/>
      <c r="CB996" s="26"/>
    </row>
    <row r="997" spans="1:80"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c r="BO997" s="26"/>
      <c r="BP997" s="26"/>
      <c r="BQ997" s="26"/>
      <c r="BR997" s="26"/>
      <c r="BS997" s="26"/>
      <c r="BT997" s="26"/>
      <c r="BU997" s="26"/>
      <c r="BV997" s="26"/>
      <c r="BW997" s="26"/>
      <c r="BX997" s="26"/>
      <c r="BY997" s="26"/>
      <c r="BZ997" s="26"/>
      <c r="CA997" s="26"/>
      <c r="CB997" s="26"/>
    </row>
    <row r="998" spans="1:80"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row>
  </sheetData>
  <mergeCells count="3">
    <mergeCell ref="Q3:Z3"/>
    <mergeCell ref="AA3:BK3"/>
    <mergeCell ref="F3:P3"/>
  </mergeCells>
  <hyperlinks>
    <hyperlink ref="A55" r:id="rId1" display="Джерело: Корпорація УкрЕлектроТранс, http://korpmet.org.ua/?page_id=776 " xr:uid="{00000000-0004-0000-0A00-000000000000}"/>
    <hyperlink ref="A1" location="Contents!A1" display="Contents" xr:uid="{49AFD98C-82D6-C24B-836F-68606DA706BB}"/>
  </hyperlinks>
  <pageMargins left="0.7" right="0.7" top="0.75" bottom="0.75" header="0" footer="0"/>
  <pageSetup orientation="landscape"/>
  <headerFooter>
    <oddFooter>&amp;CФайл:  &amp;F   Сторінка №&amp;P   &amp;D   &amp;T   Пронченко І.І.</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V1001"/>
  <sheetViews>
    <sheetView workbookViewId="0">
      <selection activeCell="B14" sqref="B14"/>
    </sheetView>
  </sheetViews>
  <sheetFormatPr baseColWidth="10" defaultColWidth="12.6640625" defaultRowHeight="15.75" customHeight="1"/>
  <cols>
    <col min="1" max="1" width="2.83203125" customWidth="1"/>
    <col min="2" max="2" width="25.5" customWidth="1"/>
    <col min="3" max="3" width="4.5" customWidth="1"/>
    <col min="4" max="4" width="4.6640625" customWidth="1"/>
    <col min="5" max="5" width="5" customWidth="1"/>
    <col min="6" max="10" width="4.33203125" customWidth="1"/>
    <col min="11" max="11" width="4.83203125" customWidth="1"/>
    <col min="12" max="14" width="4.6640625" customWidth="1"/>
    <col min="15" max="15" width="4.5" customWidth="1"/>
    <col min="16" max="16" width="4.33203125" customWidth="1"/>
    <col min="17" max="18" width="4.5" customWidth="1"/>
    <col min="19" max="19" width="4.6640625" customWidth="1"/>
    <col min="20" max="21" width="4.33203125" customWidth="1"/>
    <col min="22" max="23" width="4.5" customWidth="1"/>
    <col min="24" max="25" width="4.6640625" customWidth="1"/>
    <col min="26" max="26" width="4.83203125" customWidth="1"/>
    <col min="27" max="27" width="4.5" customWidth="1"/>
    <col min="28" max="28" width="4.6640625" customWidth="1"/>
    <col min="29" max="29" width="4.5" customWidth="1"/>
    <col min="30" max="32" width="4.6640625" customWidth="1"/>
    <col min="33" max="33" width="4.5" customWidth="1"/>
    <col min="34" max="34" width="4.33203125" customWidth="1"/>
    <col min="35" max="35" width="4.5" customWidth="1"/>
    <col min="36" max="36" width="5" customWidth="1"/>
    <col min="37" max="37" width="4.6640625" customWidth="1"/>
    <col min="38" max="38" width="5" customWidth="1"/>
    <col min="39" max="39" width="4.5" customWidth="1"/>
    <col min="40" max="40" width="4.33203125" customWidth="1"/>
    <col min="41" max="41" width="4.6640625" customWidth="1"/>
    <col min="42" max="42" width="4.5" customWidth="1"/>
    <col min="43" max="43" width="4.6640625" customWidth="1"/>
    <col min="44" max="44" width="4.5" customWidth="1"/>
    <col min="45" max="45" width="4.83203125" customWidth="1"/>
    <col min="46" max="46" width="5" customWidth="1"/>
    <col min="47" max="47" width="4.83203125" customWidth="1"/>
    <col min="48" max="48" width="4.33203125" customWidth="1"/>
    <col min="49" max="49" width="4.5" customWidth="1"/>
    <col min="50" max="50" width="5.1640625" customWidth="1"/>
    <col min="51" max="51" width="4.5" customWidth="1"/>
    <col min="52" max="52" width="4.33203125" customWidth="1"/>
    <col min="53" max="53" width="4.5" customWidth="1"/>
    <col min="54" max="54" width="4.33203125" customWidth="1"/>
    <col min="55" max="55" width="4.6640625" customWidth="1"/>
    <col min="56" max="56" width="4.5" customWidth="1"/>
    <col min="57" max="57" width="4.6640625" customWidth="1"/>
    <col min="58" max="64" width="4.5" customWidth="1"/>
    <col min="65" max="65" width="4.6640625" customWidth="1"/>
    <col min="66" max="66" width="4.5" customWidth="1"/>
    <col min="67" max="67" width="4.6640625" customWidth="1"/>
    <col min="68" max="70" width="4.33203125" customWidth="1"/>
    <col min="71" max="71" width="4.6640625" customWidth="1"/>
    <col min="72" max="72" width="4.5" customWidth="1"/>
    <col min="73" max="73" width="4.33203125" customWidth="1"/>
    <col min="74" max="75" width="4.5" customWidth="1"/>
    <col min="76" max="78" width="4.33203125" customWidth="1"/>
    <col min="79" max="79" width="4.5" customWidth="1"/>
    <col min="80" max="80" width="6.6640625" customWidth="1"/>
    <col min="81" max="83" width="5.33203125" customWidth="1"/>
    <col min="84" max="86" width="6.5" customWidth="1"/>
    <col min="87" max="100" width="3.5" customWidth="1"/>
  </cols>
  <sheetData>
    <row r="1" spans="1:100" ht="18">
      <c r="A1" s="322" t="s">
        <v>1004</v>
      </c>
    </row>
    <row r="2" spans="1:100" ht="21" thickBot="1">
      <c r="A2" s="339" t="s">
        <v>1149</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1"/>
      <c r="CD2" s="181"/>
      <c r="CE2" s="181"/>
      <c r="CF2" s="181"/>
      <c r="CG2" s="181"/>
      <c r="CH2" s="181"/>
      <c r="CI2" s="181"/>
      <c r="CJ2" s="181"/>
      <c r="CK2" s="181"/>
      <c r="CL2" s="181"/>
      <c r="CM2" s="181"/>
      <c r="CN2" s="181"/>
      <c r="CO2" s="181"/>
      <c r="CP2" s="181"/>
      <c r="CQ2" s="181"/>
      <c r="CR2" s="181"/>
      <c r="CS2" s="181"/>
      <c r="CT2" s="181"/>
      <c r="CU2" s="181"/>
      <c r="CV2" s="181"/>
    </row>
    <row r="3" spans="1:100" ht="35" customHeight="1" thickBot="1">
      <c r="A3" s="182"/>
      <c r="B3" s="393" t="s">
        <v>1077</v>
      </c>
      <c r="C3" s="183" t="s">
        <v>1150</v>
      </c>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5"/>
      <c r="CB3" s="396" t="s">
        <v>1034</v>
      </c>
      <c r="CC3" s="186"/>
      <c r="CD3" s="186"/>
      <c r="CE3" s="186"/>
      <c r="CF3" s="186"/>
      <c r="CG3" s="186"/>
      <c r="CH3" s="186"/>
      <c r="CI3" s="186"/>
      <c r="CJ3" s="186"/>
      <c r="CK3" s="186"/>
      <c r="CL3" s="186"/>
      <c r="CM3" s="186"/>
      <c r="CN3" s="186"/>
      <c r="CO3" s="186"/>
      <c r="CP3" s="186"/>
      <c r="CQ3" s="186"/>
      <c r="CR3" s="186"/>
      <c r="CS3" s="186"/>
      <c r="CT3" s="186"/>
      <c r="CU3" s="186"/>
      <c r="CV3" s="186"/>
    </row>
    <row r="4" spans="1:100" ht="21.75" customHeight="1" thickBot="1">
      <c r="A4" s="397" t="s">
        <v>1003</v>
      </c>
      <c r="B4" s="398"/>
      <c r="C4" s="187">
        <v>1909</v>
      </c>
      <c r="D4" s="187">
        <v>1926</v>
      </c>
      <c r="E4" s="188">
        <v>1928</v>
      </c>
      <c r="F4" s="188">
        <v>1931</v>
      </c>
      <c r="G4" s="188">
        <v>1940</v>
      </c>
      <c r="H4" s="188">
        <v>1941</v>
      </c>
      <c r="I4" s="188">
        <v>1947</v>
      </c>
      <c r="J4" s="188">
        <v>1948</v>
      </c>
      <c r="K4" s="188">
        <v>1949</v>
      </c>
      <c r="L4" s="188">
        <v>1952</v>
      </c>
      <c r="M4" s="188">
        <v>1953</v>
      </c>
      <c r="N4" s="188">
        <v>1954</v>
      </c>
      <c r="O4" s="189">
        <v>1955</v>
      </c>
      <c r="P4" s="189">
        <v>1956</v>
      </c>
      <c r="Q4" s="188">
        <v>1957</v>
      </c>
      <c r="R4" s="188">
        <v>1958</v>
      </c>
      <c r="S4" s="188">
        <v>1959</v>
      </c>
      <c r="T4" s="188">
        <v>1960</v>
      </c>
      <c r="U4" s="188">
        <v>1962</v>
      </c>
      <c r="V4" s="188">
        <v>1963</v>
      </c>
      <c r="W4" s="188">
        <v>1964</v>
      </c>
      <c r="X4" s="188">
        <v>1965</v>
      </c>
      <c r="Y4" s="188">
        <v>1966</v>
      </c>
      <c r="Z4" s="188">
        <v>1967</v>
      </c>
      <c r="AA4" s="188">
        <v>1968</v>
      </c>
      <c r="AB4" s="188">
        <v>1969</v>
      </c>
      <c r="AC4" s="188">
        <v>1970</v>
      </c>
      <c r="AD4" s="188">
        <v>1971</v>
      </c>
      <c r="AE4" s="188">
        <v>1972</v>
      </c>
      <c r="AF4" s="188">
        <v>1973</v>
      </c>
      <c r="AG4" s="188">
        <v>1974</v>
      </c>
      <c r="AH4" s="188">
        <v>1975</v>
      </c>
      <c r="AI4" s="188">
        <v>1976</v>
      </c>
      <c r="AJ4" s="188">
        <v>1977</v>
      </c>
      <c r="AK4" s="188">
        <v>1978</v>
      </c>
      <c r="AL4" s="190">
        <v>1979</v>
      </c>
      <c r="AM4" s="188">
        <v>1980</v>
      </c>
      <c r="AN4" s="188">
        <v>1981</v>
      </c>
      <c r="AO4" s="188">
        <v>1982</v>
      </c>
      <c r="AP4" s="188">
        <v>1983</v>
      </c>
      <c r="AQ4" s="188">
        <v>1984</v>
      </c>
      <c r="AR4" s="188">
        <v>1985</v>
      </c>
      <c r="AS4" s="188">
        <v>1986</v>
      </c>
      <c r="AT4" s="188">
        <v>1987</v>
      </c>
      <c r="AU4" s="188">
        <v>1988</v>
      </c>
      <c r="AV4" s="188">
        <v>1989</v>
      </c>
      <c r="AW4" s="188">
        <v>1990</v>
      </c>
      <c r="AX4" s="188">
        <v>1991</v>
      </c>
      <c r="AY4" s="188">
        <v>1992</v>
      </c>
      <c r="AZ4" s="188">
        <v>1993</v>
      </c>
      <c r="BA4" s="188">
        <v>1994</v>
      </c>
      <c r="BB4" s="188">
        <v>1995</v>
      </c>
      <c r="BC4" s="188">
        <v>1996</v>
      </c>
      <c r="BD4" s="188">
        <v>1997</v>
      </c>
      <c r="BE4" s="188">
        <v>1998</v>
      </c>
      <c r="BF4" s="188">
        <v>1999</v>
      </c>
      <c r="BG4" s="191">
        <v>2000</v>
      </c>
      <c r="BH4" s="191">
        <v>2001</v>
      </c>
      <c r="BI4" s="191">
        <v>2002</v>
      </c>
      <c r="BJ4" s="191">
        <v>2003</v>
      </c>
      <c r="BK4" s="191">
        <v>2004</v>
      </c>
      <c r="BL4" s="188">
        <v>2005</v>
      </c>
      <c r="BM4" s="192">
        <v>2006</v>
      </c>
      <c r="BN4" s="192">
        <v>2007</v>
      </c>
      <c r="BO4" s="192">
        <v>2008</v>
      </c>
      <c r="BP4" s="192">
        <v>2009</v>
      </c>
      <c r="BQ4" s="192">
        <v>2010</v>
      </c>
      <c r="BR4" s="192">
        <v>2011</v>
      </c>
      <c r="BS4" s="192">
        <v>2012</v>
      </c>
      <c r="BT4" s="192">
        <v>2013</v>
      </c>
      <c r="BU4" s="192">
        <v>2014</v>
      </c>
      <c r="BV4" s="192">
        <v>2015</v>
      </c>
      <c r="BW4" s="192">
        <v>2016</v>
      </c>
      <c r="BX4" s="192">
        <v>2017</v>
      </c>
      <c r="BY4" s="192">
        <v>2018</v>
      </c>
      <c r="BZ4" s="192">
        <v>2019</v>
      </c>
      <c r="CA4" s="192">
        <v>2020</v>
      </c>
      <c r="CB4" s="392"/>
      <c r="CC4" s="193"/>
      <c r="CD4" s="193"/>
      <c r="CE4" s="193"/>
      <c r="CF4" s="193"/>
      <c r="CG4" s="193"/>
      <c r="CH4" s="193"/>
      <c r="CI4" s="193"/>
      <c r="CJ4" s="193"/>
      <c r="CK4" s="193"/>
      <c r="CL4" s="193"/>
      <c r="CM4" s="193"/>
      <c r="CN4" s="193"/>
      <c r="CO4" s="193"/>
      <c r="CP4" s="193"/>
      <c r="CQ4" s="193"/>
      <c r="CR4" s="193"/>
      <c r="CS4" s="193"/>
      <c r="CT4" s="193"/>
      <c r="CU4" s="193"/>
      <c r="CV4" s="193"/>
    </row>
    <row r="5" spans="1:100" ht="15.75" customHeight="1" thickBot="1">
      <c r="A5" s="392"/>
      <c r="B5" s="394"/>
      <c r="C5" s="194">
        <v>112</v>
      </c>
      <c r="D5" s="195">
        <v>95</v>
      </c>
      <c r="E5" s="190">
        <v>93</v>
      </c>
      <c r="F5" s="190">
        <v>90</v>
      </c>
      <c r="G5" s="190">
        <v>81</v>
      </c>
      <c r="H5" s="190">
        <v>80</v>
      </c>
      <c r="I5" s="190">
        <v>74</v>
      </c>
      <c r="J5" s="190">
        <v>73</v>
      </c>
      <c r="K5" s="190">
        <v>72</v>
      </c>
      <c r="L5" s="190">
        <v>69</v>
      </c>
      <c r="M5" s="190">
        <v>68</v>
      </c>
      <c r="N5" s="190">
        <v>67</v>
      </c>
      <c r="O5" s="190">
        <v>66</v>
      </c>
      <c r="P5" s="190">
        <v>65</v>
      </c>
      <c r="Q5" s="190">
        <v>64</v>
      </c>
      <c r="R5" s="190">
        <v>63</v>
      </c>
      <c r="S5" s="190">
        <v>62</v>
      </c>
      <c r="T5" s="190">
        <v>61</v>
      </c>
      <c r="U5" s="190">
        <v>59</v>
      </c>
      <c r="V5" s="190">
        <v>58</v>
      </c>
      <c r="W5" s="190">
        <v>57</v>
      </c>
      <c r="X5" s="190">
        <v>56</v>
      </c>
      <c r="Y5" s="190">
        <v>55</v>
      </c>
      <c r="Z5" s="190">
        <v>54</v>
      </c>
      <c r="AA5" s="190">
        <v>53</v>
      </c>
      <c r="AB5" s="190">
        <v>52</v>
      </c>
      <c r="AC5" s="190">
        <v>51</v>
      </c>
      <c r="AD5" s="190">
        <v>50</v>
      </c>
      <c r="AE5" s="190">
        <v>49</v>
      </c>
      <c r="AF5" s="190">
        <v>48</v>
      </c>
      <c r="AG5" s="190">
        <v>47</v>
      </c>
      <c r="AH5" s="190">
        <v>46</v>
      </c>
      <c r="AI5" s="190">
        <v>45</v>
      </c>
      <c r="AJ5" s="190">
        <v>44</v>
      </c>
      <c r="AK5" s="190">
        <v>43</v>
      </c>
      <c r="AL5" s="190">
        <v>42</v>
      </c>
      <c r="AM5" s="190">
        <v>41</v>
      </c>
      <c r="AN5" s="190">
        <v>40</v>
      </c>
      <c r="AO5" s="190">
        <v>39</v>
      </c>
      <c r="AP5" s="190">
        <v>38</v>
      </c>
      <c r="AQ5" s="190">
        <v>37</v>
      </c>
      <c r="AR5" s="190">
        <v>36</v>
      </c>
      <c r="AS5" s="190">
        <v>35</v>
      </c>
      <c r="AT5" s="190">
        <v>34</v>
      </c>
      <c r="AU5" s="190">
        <v>33</v>
      </c>
      <c r="AV5" s="190">
        <v>32</v>
      </c>
      <c r="AW5" s="190">
        <v>31</v>
      </c>
      <c r="AX5" s="190">
        <v>30</v>
      </c>
      <c r="AY5" s="190">
        <v>29</v>
      </c>
      <c r="AZ5" s="190">
        <v>28</v>
      </c>
      <c r="BA5" s="190">
        <v>27</v>
      </c>
      <c r="BB5" s="190">
        <v>26</v>
      </c>
      <c r="BC5" s="190">
        <v>25</v>
      </c>
      <c r="BD5" s="190">
        <v>24</v>
      </c>
      <c r="BE5" s="190">
        <v>23</v>
      </c>
      <c r="BF5" s="190">
        <v>22</v>
      </c>
      <c r="BG5" s="190">
        <v>21</v>
      </c>
      <c r="BH5" s="190">
        <v>20</v>
      </c>
      <c r="BI5" s="190">
        <v>19</v>
      </c>
      <c r="BJ5" s="190">
        <v>18</v>
      </c>
      <c r="BK5" s="190">
        <v>17</v>
      </c>
      <c r="BL5" s="190">
        <v>16</v>
      </c>
      <c r="BM5" s="190">
        <v>15</v>
      </c>
      <c r="BN5" s="190">
        <v>14</v>
      </c>
      <c r="BO5" s="190">
        <v>13</v>
      </c>
      <c r="BP5" s="196">
        <v>12</v>
      </c>
      <c r="BQ5" s="196">
        <v>11</v>
      </c>
      <c r="BR5" s="196">
        <v>10</v>
      </c>
      <c r="BS5" s="196">
        <v>9</v>
      </c>
      <c r="BT5" s="196">
        <v>8</v>
      </c>
      <c r="BU5" s="196">
        <v>7</v>
      </c>
      <c r="BV5" s="196">
        <v>6</v>
      </c>
      <c r="BW5" s="196">
        <v>5</v>
      </c>
      <c r="BX5" s="196">
        <v>4</v>
      </c>
      <c r="BY5" s="196">
        <v>3</v>
      </c>
      <c r="BZ5" s="196">
        <v>2</v>
      </c>
      <c r="CA5" s="197">
        <v>1</v>
      </c>
      <c r="CB5" s="388"/>
      <c r="CC5" s="198"/>
      <c r="CD5" s="199"/>
      <c r="CE5" s="199"/>
      <c r="CF5" s="199"/>
      <c r="CG5" s="199"/>
      <c r="CH5" s="199"/>
      <c r="CI5" s="199"/>
      <c r="CJ5" s="199"/>
      <c r="CK5" s="199"/>
      <c r="CL5" s="199"/>
      <c r="CM5" s="199"/>
      <c r="CN5" s="199"/>
      <c r="CO5" s="199"/>
      <c r="CP5" s="199"/>
      <c r="CQ5" s="199"/>
      <c r="CR5" s="199"/>
      <c r="CS5" s="199"/>
      <c r="CT5" s="199"/>
      <c r="CU5" s="199"/>
      <c r="CV5" s="199"/>
    </row>
    <row r="6" spans="1:100" ht="15.75" customHeight="1" thickBot="1">
      <c r="A6" s="324">
        <v>1</v>
      </c>
      <c r="B6" s="200" t="s">
        <v>492</v>
      </c>
      <c r="C6" s="201"/>
      <c r="D6" s="202"/>
      <c r="E6" s="126"/>
      <c r="F6" s="126"/>
      <c r="G6" s="126"/>
      <c r="H6" s="126"/>
      <c r="I6" s="126"/>
      <c r="J6" s="126"/>
      <c r="K6" s="126"/>
      <c r="L6" s="126"/>
      <c r="M6" s="126"/>
      <c r="N6" s="126">
        <v>2</v>
      </c>
      <c r="O6" s="126"/>
      <c r="P6" s="126"/>
      <c r="Q6" s="126"/>
      <c r="R6" s="126"/>
      <c r="S6" s="126">
        <v>1</v>
      </c>
      <c r="T6" s="126"/>
      <c r="U6" s="126"/>
      <c r="V6" s="126"/>
      <c r="W6" s="126"/>
      <c r="X6" s="126"/>
      <c r="Y6" s="126"/>
      <c r="Z6" s="126"/>
      <c r="AA6" s="126"/>
      <c r="AB6" s="126"/>
      <c r="AC6" s="126"/>
      <c r="AD6" s="126"/>
      <c r="AE6" s="126"/>
      <c r="AF6" s="126"/>
      <c r="AG6" s="126"/>
      <c r="AH6" s="126"/>
      <c r="AI6" s="126"/>
      <c r="AJ6" s="126"/>
      <c r="AK6" s="126">
        <v>2</v>
      </c>
      <c r="AL6" s="126"/>
      <c r="AM6" s="126">
        <v>1</v>
      </c>
      <c r="AN6" s="126">
        <v>1</v>
      </c>
      <c r="AO6" s="126">
        <v>1</v>
      </c>
      <c r="AP6" s="126"/>
      <c r="AQ6" s="126">
        <v>8</v>
      </c>
      <c r="AR6" s="126"/>
      <c r="AS6" s="126"/>
      <c r="AT6" s="126">
        <v>4</v>
      </c>
      <c r="AU6" s="126">
        <v>8</v>
      </c>
      <c r="AV6" s="126">
        <v>1</v>
      </c>
      <c r="AW6" s="126"/>
      <c r="AX6" s="126"/>
      <c r="AY6" s="126"/>
      <c r="AZ6" s="126"/>
      <c r="BA6" s="126"/>
      <c r="BB6" s="126"/>
      <c r="BC6" s="126"/>
      <c r="BD6" s="126"/>
      <c r="BE6" s="126"/>
      <c r="BF6" s="126"/>
      <c r="BG6" s="126"/>
      <c r="BH6" s="126"/>
      <c r="BI6" s="126"/>
      <c r="BJ6" s="126"/>
      <c r="BK6" s="203"/>
      <c r="BL6" s="203"/>
      <c r="BM6" s="203"/>
      <c r="BN6" s="203"/>
      <c r="BO6" s="203"/>
      <c r="BP6" s="203"/>
      <c r="BQ6" s="203"/>
      <c r="BR6" s="203"/>
      <c r="BS6" s="203"/>
      <c r="BT6" s="203"/>
      <c r="BU6" s="203"/>
      <c r="BV6" s="203"/>
      <c r="BW6" s="203"/>
      <c r="BX6" s="203"/>
      <c r="BY6" s="203"/>
      <c r="BZ6" s="203"/>
      <c r="CA6" s="203"/>
      <c r="CB6" s="171">
        <f>SUM(C6:BZ6)</f>
        <v>29</v>
      </c>
      <c r="CC6" s="198"/>
      <c r="CD6" s="199"/>
      <c r="CE6" s="199"/>
      <c r="CF6" s="199"/>
      <c r="CG6" s="199"/>
      <c r="CH6" s="199"/>
      <c r="CI6" s="199"/>
      <c r="CJ6" s="199"/>
      <c r="CK6" s="199"/>
      <c r="CL6" s="199"/>
      <c r="CM6" s="199"/>
      <c r="CN6" s="199"/>
      <c r="CO6" s="199"/>
      <c r="CP6" s="199"/>
      <c r="CQ6" s="199"/>
      <c r="CR6" s="199"/>
      <c r="CS6" s="199"/>
      <c r="CT6" s="199"/>
      <c r="CU6" s="199"/>
      <c r="CV6" s="199"/>
    </row>
    <row r="7" spans="1:100" ht="15.75" customHeight="1" thickBot="1">
      <c r="A7" s="325">
        <v>2</v>
      </c>
      <c r="B7" s="148" t="s">
        <v>498</v>
      </c>
      <c r="C7" s="204"/>
      <c r="D7" s="8"/>
      <c r="E7" s="18"/>
      <c r="F7" s="18">
        <v>2</v>
      </c>
      <c r="G7" s="18">
        <v>1</v>
      </c>
      <c r="H7" s="18">
        <v>1</v>
      </c>
      <c r="I7" s="18"/>
      <c r="J7" s="18"/>
      <c r="K7" s="18"/>
      <c r="L7" s="18"/>
      <c r="M7" s="18"/>
      <c r="N7" s="18"/>
      <c r="O7" s="18"/>
      <c r="P7" s="18"/>
      <c r="Q7" s="18">
        <v>1</v>
      </c>
      <c r="R7" s="18"/>
      <c r="S7" s="18"/>
      <c r="T7" s="18"/>
      <c r="U7" s="18">
        <v>3</v>
      </c>
      <c r="V7" s="18"/>
      <c r="W7" s="18">
        <v>2</v>
      </c>
      <c r="X7" s="18">
        <v>2</v>
      </c>
      <c r="Y7" s="18">
        <v>2</v>
      </c>
      <c r="Z7" s="18">
        <v>1</v>
      </c>
      <c r="AA7" s="18">
        <v>2</v>
      </c>
      <c r="AB7" s="18">
        <v>8</v>
      </c>
      <c r="AC7" s="18">
        <v>1</v>
      </c>
      <c r="AD7" s="18"/>
      <c r="AE7" s="18">
        <v>1</v>
      </c>
      <c r="AF7" s="18">
        <v>7</v>
      </c>
      <c r="AG7" s="18">
        <v>1</v>
      </c>
      <c r="AH7" s="18">
        <v>6</v>
      </c>
      <c r="AI7" s="18">
        <v>7</v>
      </c>
      <c r="AJ7" s="18">
        <v>13</v>
      </c>
      <c r="AK7" s="18">
        <v>13</v>
      </c>
      <c r="AL7" s="18">
        <v>18</v>
      </c>
      <c r="AM7" s="18">
        <v>20</v>
      </c>
      <c r="AN7" s="18">
        <v>20</v>
      </c>
      <c r="AO7" s="18">
        <v>40</v>
      </c>
      <c r="AP7" s="18">
        <v>42</v>
      </c>
      <c r="AQ7" s="18">
        <v>18</v>
      </c>
      <c r="AR7" s="18">
        <v>45</v>
      </c>
      <c r="AS7" s="18">
        <v>51</v>
      </c>
      <c r="AT7" s="18">
        <v>22</v>
      </c>
      <c r="AU7" s="18">
        <v>43</v>
      </c>
      <c r="AV7" s="18">
        <v>10</v>
      </c>
      <c r="AW7" s="18">
        <v>24</v>
      </c>
      <c r="AX7" s="18">
        <v>5</v>
      </c>
      <c r="AY7" s="18">
        <v>2</v>
      </c>
      <c r="AZ7" s="18"/>
      <c r="BA7" s="18">
        <v>2</v>
      </c>
      <c r="BB7" s="18"/>
      <c r="BC7" s="18"/>
      <c r="BD7" s="18"/>
      <c r="BE7" s="18"/>
      <c r="BF7" s="18"/>
      <c r="BG7" s="18"/>
      <c r="BH7" s="18"/>
      <c r="BI7" s="18"/>
      <c r="BJ7" s="18"/>
      <c r="BK7" s="18"/>
      <c r="BL7" s="18"/>
      <c r="BM7" s="141">
        <v>1</v>
      </c>
      <c r="BN7" s="141"/>
      <c r="BO7" s="141">
        <v>1</v>
      </c>
      <c r="BP7" s="141">
        <v>7</v>
      </c>
      <c r="BQ7" s="141">
        <v>5</v>
      </c>
      <c r="BR7" s="141">
        <v>13</v>
      </c>
      <c r="BS7" s="141">
        <v>11</v>
      </c>
      <c r="BT7" s="141">
        <v>1</v>
      </c>
      <c r="BU7" s="141"/>
      <c r="BV7" s="141">
        <v>3</v>
      </c>
      <c r="BW7" s="141">
        <v>15</v>
      </c>
      <c r="BX7" s="141">
        <v>32</v>
      </c>
      <c r="BY7" s="141">
        <v>13</v>
      </c>
      <c r="BZ7" s="30">
        <v>1</v>
      </c>
      <c r="CA7" s="141">
        <v>2</v>
      </c>
      <c r="CB7" s="171">
        <f>SUM(C7:CA7)</f>
        <v>541</v>
      </c>
      <c r="CC7" s="198"/>
      <c r="CD7" s="199"/>
      <c r="CE7" s="199"/>
      <c r="CF7" s="199"/>
      <c r="CG7" s="199"/>
      <c r="CH7" s="199"/>
      <c r="CI7" s="199"/>
      <c r="CJ7" s="199"/>
      <c r="CK7" s="199"/>
      <c r="CL7" s="199"/>
      <c r="CM7" s="199"/>
      <c r="CN7" s="199"/>
      <c r="CO7" s="199"/>
      <c r="CP7" s="199"/>
      <c r="CQ7" s="199"/>
      <c r="CR7" s="199"/>
      <c r="CS7" s="199"/>
      <c r="CT7" s="199"/>
      <c r="CU7" s="199"/>
      <c r="CV7" s="199"/>
    </row>
    <row r="8" spans="1:100" ht="15.75" customHeight="1" thickBot="1">
      <c r="A8" s="325">
        <v>3</v>
      </c>
      <c r="B8" s="148" t="s">
        <v>496</v>
      </c>
      <c r="C8" s="204">
        <v>1</v>
      </c>
      <c r="D8" s="8"/>
      <c r="E8" s="18">
        <v>1</v>
      </c>
      <c r="F8" s="18"/>
      <c r="G8" s="18"/>
      <c r="H8" s="18"/>
      <c r="I8" s="18"/>
      <c r="J8" s="18"/>
      <c r="K8" s="18"/>
      <c r="L8" s="18"/>
      <c r="M8" s="18"/>
      <c r="N8" s="18">
        <v>1</v>
      </c>
      <c r="O8" s="18"/>
      <c r="P8" s="18"/>
      <c r="Q8" s="18">
        <v>1</v>
      </c>
      <c r="R8" s="18"/>
      <c r="S8" s="18"/>
      <c r="T8" s="18"/>
      <c r="U8" s="18">
        <v>4</v>
      </c>
      <c r="V8" s="18"/>
      <c r="W8" s="18">
        <v>1</v>
      </c>
      <c r="X8" s="18">
        <v>1</v>
      </c>
      <c r="Y8" s="18"/>
      <c r="Z8" s="18"/>
      <c r="AA8" s="18"/>
      <c r="AB8" s="18"/>
      <c r="AC8" s="18"/>
      <c r="AD8" s="18"/>
      <c r="AE8" s="18"/>
      <c r="AF8" s="18">
        <v>1</v>
      </c>
      <c r="AG8" s="18"/>
      <c r="AH8" s="18"/>
      <c r="AI8" s="18"/>
      <c r="AJ8" s="18">
        <v>1</v>
      </c>
      <c r="AK8" s="18">
        <v>2</v>
      </c>
      <c r="AL8" s="18">
        <v>2</v>
      </c>
      <c r="AM8" s="18">
        <v>2</v>
      </c>
      <c r="AN8" s="18">
        <v>13</v>
      </c>
      <c r="AO8" s="18">
        <v>10</v>
      </c>
      <c r="AP8" s="18">
        <v>12</v>
      </c>
      <c r="AQ8" s="18">
        <v>4</v>
      </c>
      <c r="AR8" s="18">
        <v>27</v>
      </c>
      <c r="AS8" s="18">
        <v>10</v>
      </c>
      <c r="AT8" s="18">
        <v>20</v>
      </c>
      <c r="AU8" s="18">
        <v>24</v>
      </c>
      <c r="AV8" s="18"/>
      <c r="AW8" s="18"/>
      <c r="AX8" s="18"/>
      <c r="AY8" s="18"/>
      <c r="AZ8" s="18"/>
      <c r="BA8" s="18"/>
      <c r="BB8" s="18"/>
      <c r="BC8" s="18"/>
      <c r="BD8" s="18"/>
      <c r="BE8" s="18"/>
      <c r="BF8" s="18"/>
      <c r="BG8" s="18"/>
      <c r="BH8" s="18"/>
      <c r="BI8" s="18"/>
      <c r="BJ8" s="18"/>
      <c r="BK8" s="18"/>
      <c r="BL8" s="18"/>
      <c r="BM8" s="141"/>
      <c r="BN8" s="141"/>
      <c r="BO8" s="141"/>
      <c r="BP8" s="141"/>
      <c r="BQ8" s="141"/>
      <c r="BR8" s="141"/>
      <c r="BS8" s="141"/>
      <c r="BT8" s="141">
        <v>1</v>
      </c>
      <c r="BU8" s="141">
        <v>1</v>
      </c>
      <c r="BV8" s="141"/>
      <c r="BW8" s="141">
        <v>7</v>
      </c>
      <c r="BX8" s="141"/>
      <c r="BY8" s="141"/>
      <c r="BZ8" s="30"/>
      <c r="CA8" s="141"/>
      <c r="CB8" s="171">
        <f t="shared" ref="CB8:CB13" si="0">SUM(C8:BZ8)</f>
        <v>147</v>
      </c>
      <c r="CC8" s="198"/>
      <c r="CD8" s="199"/>
      <c r="CE8" s="199"/>
      <c r="CF8" s="199"/>
      <c r="CG8" s="199"/>
      <c r="CH8" s="199"/>
      <c r="CI8" s="199"/>
      <c r="CJ8" s="199"/>
      <c r="CK8" s="199"/>
      <c r="CL8" s="199"/>
      <c r="CM8" s="199"/>
      <c r="CN8" s="199"/>
      <c r="CO8" s="199"/>
      <c r="CP8" s="199"/>
      <c r="CQ8" s="199"/>
      <c r="CR8" s="199"/>
      <c r="CS8" s="199"/>
      <c r="CT8" s="199"/>
      <c r="CU8" s="199"/>
      <c r="CV8" s="199"/>
    </row>
    <row r="9" spans="1:100" ht="15.75" customHeight="1" thickBot="1">
      <c r="A9" s="325">
        <v>4</v>
      </c>
      <c r="B9" s="148" t="s">
        <v>486</v>
      </c>
      <c r="C9" s="204"/>
      <c r="D9" s="8"/>
      <c r="E9" s="18"/>
      <c r="F9" s="18"/>
      <c r="G9" s="18"/>
      <c r="H9" s="18"/>
      <c r="I9" s="18"/>
      <c r="J9" s="18"/>
      <c r="K9" s="18"/>
      <c r="L9" s="18"/>
      <c r="M9" s="18">
        <v>1</v>
      </c>
      <c r="N9" s="18"/>
      <c r="O9" s="18"/>
      <c r="P9" s="18"/>
      <c r="Q9" s="18">
        <v>1</v>
      </c>
      <c r="R9" s="18">
        <v>1</v>
      </c>
      <c r="S9" s="18">
        <v>5</v>
      </c>
      <c r="T9" s="18">
        <v>22</v>
      </c>
      <c r="U9" s="18">
        <v>4</v>
      </c>
      <c r="V9" s="18">
        <v>7</v>
      </c>
      <c r="W9" s="18"/>
      <c r="X9" s="18"/>
      <c r="Y9" s="18">
        <v>31</v>
      </c>
      <c r="Z9" s="18">
        <v>32</v>
      </c>
      <c r="AA9" s="18">
        <v>12</v>
      </c>
      <c r="AB9" s="18">
        <v>3</v>
      </c>
      <c r="AC9" s="18"/>
      <c r="AD9" s="18">
        <v>2</v>
      </c>
      <c r="AE9" s="18"/>
      <c r="AF9" s="18"/>
      <c r="AG9" s="18"/>
      <c r="AH9" s="18"/>
      <c r="AI9" s="18">
        <v>5</v>
      </c>
      <c r="AJ9" s="18">
        <v>2</v>
      </c>
      <c r="AK9" s="18"/>
      <c r="AL9" s="18">
        <v>2</v>
      </c>
      <c r="AM9" s="18">
        <v>2</v>
      </c>
      <c r="AN9" s="18">
        <v>4</v>
      </c>
      <c r="AO9" s="18">
        <v>1</v>
      </c>
      <c r="AP9" s="18">
        <v>1</v>
      </c>
      <c r="AQ9" s="18">
        <v>4</v>
      </c>
      <c r="AR9" s="18"/>
      <c r="AS9" s="18">
        <v>3</v>
      </c>
      <c r="AT9" s="18">
        <v>3</v>
      </c>
      <c r="AU9" s="18">
        <v>9</v>
      </c>
      <c r="AV9" s="18">
        <v>7</v>
      </c>
      <c r="AW9" s="18"/>
      <c r="AX9" s="18"/>
      <c r="AY9" s="18"/>
      <c r="AZ9" s="18"/>
      <c r="BA9" s="18"/>
      <c r="BB9" s="18"/>
      <c r="BC9" s="18"/>
      <c r="BD9" s="18"/>
      <c r="BE9" s="18"/>
      <c r="BF9" s="18"/>
      <c r="BG9" s="18"/>
      <c r="BH9" s="18"/>
      <c r="BI9" s="18"/>
      <c r="BJ9" s="18"/>
      <c r="BK9" s="18"/>
      <c r="BL9" s="18"/>
      <c r="BM9" s="141"/>
      <c r="BN9" s="141"/>
      <c r="BO9" s="141"/>
      <c r="BP9" s="141"/>
      <c r="BQ9" s="141"/>
      <c r="BR9" s="141"/>
      <c r="BS9" s="141"/>
      <c r="BT9" s="141"/>
      <c r="BU9" s="141"/>
      <c r="BV9" s="141"/>
      <c r="BW9" s="141"/>
      <c r="BX9" s="141"/>
      <c r="BY9" s="141"/>
      <c r="BZ9" s="30"/>
      <c r="CA9" s="141"/>
      <c r="CB9" s="171">
        <f t="shared" si="0"/>
        <v>164</v>
      </c>
      <c r="CC9" s="198"/>
      <c r="CD9" s="199"/>
      <c r="CE9" s="199"/>
      <c r="CF9" s="199"/>
      <c r="CG9" s="199"/>
      <c r="CH9" s="199"/>
      <c r="CI9" s="199"/>
      <c r="CJ9" s="199"/>
      <c r="CK9" s="199"/>
      <c r="CL9" s="199"/>
      <c r="CM9" s="199"/>
      <c r="CN9" s="199"/>
      <c r="CO9" s="199"/>
      <c r="CP9" s="199"/>
      <c r="CQ9" s="199"/>
      <c r="CR9" s="199"/>
      <c r="CS9" s="199"/>
      <c r="CT9" s="199"/>
      <c r="CU9" s="199"/>
      <c r="CV9" s="199"/>
    </row>
    <row r="10" spans="1:100" ht="17.25" customHeight="1" thickBot="1">
      <c r="A10" s="325">
        <v>5</v>
      </c>
      <c r="B10" s="205" t="s">
        <v>768</v>
      </c>
      <c r="C10" s="206"/>
      <c r="D10" s="203"/>
      <c r="E10" s="207"/>
      <c r="F10" s="207"/>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v>1</v>
      </c>
      <c r="AE10" s="203">
        <v>1</v>
      </c>
      <c r="AF10" s="203"/>
      <c r="AG10" s="203"/>
      <c r="AH10" s="203"/>
      <c r="AI10" s="203"/>
      <c r="AJ10" s="203"/>
      <c r="AK10" s="203"/>
      <c r="AL10" s="203"/>
      <c r="AM10" s="203"/>
      <c r="AN10" s="30"/>
      <c r="AO10" s="30">
        <v>3</v>
      </c>
      <c r="AP10" s="30">
        <v>2</v>
      </c>
      <c r="AQ10" s="30">
        <v>2</v>
      </c>
      <c r="AR10" s="30">
        <v>5</v>
      </c>
      <c r="AS10" s="30">
        <v>1</v>
      </c>
      <c r="AT10" s="30">
        <v>3</v>
      </c>
      <c r="AU10" s="30"/>
      <c r="AV10" s="30">
        <v>4</v>
      </c>
      <c r="AW10" s="30">
        <v>5</v>
      </c>
      <c r="AX10" s="30"/>
      <c r="AY10" s="30"/>
      <c r="AZ10" s="30"/>
      <c r="BA10" s="30"/>
      <c r="BB10" s="30">
        <v>4</v>
      </c>
      <c r="BC10" s="30">
        <v>11</v>
      </c>
      <c r="BD10" s="30">
        <v>1</v>
      </c>
      <c r="BE10" s="30"/>
      <c r="BF10" s="30"/>
      <c r="BG10" s="30">
        <v>1</v>
      </c>
      <c r="BH10" s="30"/>
      <c r="BI10" s="30"/>
      <c r="BJ10" s="30"/>
      <c r="BK10" s="30"/>
      <c r="BL10" s="30"/>
      <c r="BM10" s="30"/>
      <c r="BN10" s="30"/>
      <c r="BO10" s="30"/>
      <c r="BP10" s="30"/>
      <c r="BQ10" s="30"/>
      <c r="BR10" s="30"/>
      <c r="BS10" s="30"/>
      <c r="BT10" s="30">
        <v>1</v>
      </c>
      <c r="BU10" s="30"/>
      <c r="BV10" s="30"/>
      <c r="BW10" s="30"/>
      <c r="BX10" s="30"/>
      <c r="BY10" s="30"/>
      <c r="BZ10" s="30"/>
      <c r="CA10" s="30"/>
      <c r="CB10" s="171">
        <f t="shared" si="0"/>
        <v>45</v>
      </c>
      <c r="CC10" s="198"/>
      <c r="CD10" s="199"/>
      <c r="CE10" s="199"/>
      <c r="CF10" s="199"/>
      <c r="CG10" s="199"/>
      <c r="CH10" s="199"/>
      <c r="CI10" s="199"/>
      <c r="CJ10" s="199"/>
      <c r="CK10" s="199"/>
      <c r="CL10" s="199"/>
      <c r="CM10" s="199"/>
      <c r="CN10" s="199"/>
      <c r="CO10" s="199"/>
      <c r="CP10" s="199"/>
      <c r="CQ10" s="199"/>
      <c r="CR10" s="199"/>
      <c r="CS10" s="199"/>
      <c r="CT10" s="199"/>
      <c r="CU10" s="199"/>
      <c r="CV10" s="199"/>
    </row>
    <row r="11" spans="1:100" ht="17.25" customHeight="1" thickBot="1">
      <c r="A11" s="325">
        <v>6</v>
      </c>
      <c r="B11" s="148" t="s">
        <v>494</v>
      </c>
      <c r="C11" s="208"/>
      <c r="D11" s="30"/>
      <c r="E11" s="209"/>
      <c r="F11" s="209"/>
      <c r="G11" s="30"/>
      <c r="H11" s="30"/>
      <c r="I11" s="30"/>
      <c r="J11" s="30"/>
      <c r="K11" s="30"/>
      <c r="L11" s="30"/>
      <c r="M11" s="30"/>
      <c r="N11" s="30"/>
      <c r="O11" s="30"/>
      <c r="P11" s="30"/>
      <c r="Q11" s="30"/>
      <c r="R11" s="30"/>
      <c r="S11" s="30"/>
      <c r="T11" s="30"/>
      <c r="U11" s="30"/>
      <c r="V11" s="30"/>
      <c r="W11" s="30"/>
      <c r="X11" s="30">
        <v>2</v>
      </c>
      <c r="Y11" s="30">
        <v>1</v>
      </c>
      <c r="Z11" s="30"/>
      <c r="AA11" s="30">
        <v>1</v>
      </c>
      <c r="AB11" s="30">
        <v>1</v>
      </c>
      <c r="AC11" s="30">
        <v>2</v>
      </c>
      <c r="AD11" s="30">
        <v>1</v>
      </c>
      <c r="AE11" s="30"/>
      <c r="AF11" s="30"/>
      <c r="AG11" s="30">
        <v>14</v>
      </c>
      <c r="AH11" s="30">
        <v>7</v>
      </c>
      <c r="AI11" s="30">
        <v>5</v>
      </c>
      <c r="AJ11" s="30">
        <v>11</v>
      </c>
      <c r="AK11" s="30">
        <v>18</v>
      </c>
      <c r="AL11" s="30">
        <v>2</v>
      </c>
      <c r="AM11" s="30">
        <v>2</v>
      </c>
      <c r="AN11" s="30">
        <v>2</v>
      </c>
      <c r="AO11" s="30">
        <v>11</v>
      </c>
      <c r="AP11" s="30">
        <v>13</v>
      </c>
      <c r="AQ11" s="30">
        <v>41</v>
      </c>
      <c r="AR11" s="30">
        <v>19</v>
      </c>
      <c r="AS11" s="30">
        <v>23</v>
      </c>
      <c r="AT11" s="30">
        <v>23</v>
      </c>
      <c r="AU11" s="30">
        <v>13</v>
      </c>
      <c r="AV11" s="30">
        <v>19</v>
      </c>
      <c r="AW11" s="30">
        <v>3</v>
      </c>
      <c r="AX11" s="30">
        <v>10</v>
      </c>
      <c r="AY11" s="30"/>
      <c r="AZ11" s="30"/>
      <c r="BA11" s="30">
        <v>6</v>
      </c>
      <c r="BB11" s="30">
        <v>13</v>
      </c>
      <c r="BC11" s="30">
        <v>10</v>
      </c>
      <c r="BD11" s="30">
        <v>5</v>
      </c>
      <c r="BE11" s="30"/>
      <c r="BF11" s="30">
        <v>1</v>
      </c>
      <c r="BG11" s="30"/>
      <c r="BH11" s="30">
        <v>6</v>
      </c>
      <c r="BI11" s="30"/>
      <c r="BJ11" s="30"/>
      <c r="BK11" s="30"/>
      <c r="BL11" s="30"/>
      <c r="BM11" s="30"/>
      <c r="BN11" s="30"/>
      <c r="BO11" s="30"/>
      <c r="BP11" s="30"/>
      <c r="BQ11" s="30"/>
      <c r="BR11" s="30"/>
      <c r="BS11" s="30"/>
      <c r="BT11" s="30"/>
      <c r="BU11" s="30"/>
      <c r="BV11" s="30"/>
      <c r="BW11" s="30"/>
      <c r="BX11" s="30"/>
      <c r="BY11" s="30"/>
      <c r="BZ11" s="30"/>
      <c r="CA11" s="30"/>
      <c r="CB11" s="171">
        <f t="shared" si="0"/>
        <v>285</v>
      </c>
      <c r="CC11" s="198"/>
      <c r="CD11" s="199"/>
      <c r="CE11" s="199"/>
      <c r="CF11" s="199"/>
      <c r="CG11" s="199"/>
      <c r="CH11" s="199"/>
      <c r="CI11" s="199"/>
      <c r="CJ11" s="199"/>
      <c r="CK11" s="199"/>
      <c r="CL11" s="199"/>
      <c r="CM11" s="199"/>
      <c r="CN11" s="199"/>
      <c r="CO11" s="199"/>
      <c r="CP11" s="199"/>
      <c r="CQ11" s="199"/>
      <c r="CR11" s="199"/>
      <c r="CS11" s="199"/>
      <c r="CT11" s="199"/>
      <c r="CU11" s="199"/>
      <c r="CV11" s="199"/>
    </row>
    <row r="12" spans="1:100" ht="16.5" customHeight="1" thickBot="1">
      <c r="A12" s="325">
        <v>7</v>
      </c>
      <c r="B12" s="150" t="s">
        <v>776</v>
      </c>
      <c r="C12" s="210"/>
      <c r="D12" s="23"/>
      <c r="E12" s="153"/>
      <c r="F12" s="153"/>
      <c r="G12" s="153"/>
      <c r="H12" s="153"/>
      <c r="I12" s="153"/>
      <c r="J12" s="153"/>
      <c r="K12" s="153"/>
      <c r="L12" s="153"/>
      <c r="M12" s="153"/>
      <c r="N12" s="153"/>
      <c r="O12" s="153"/>
      <c r="P12" s="153"/>
      <c r="Q12" s="153">
        <v>10</v>
      </c>
      <c r="R12" s="153"/>
      <c r="S12" s="153">
        <v>1</v>
      </c>
      <c r="T12" s="153"/>
      <c r="U12" s="153"/>
      <c r="V12" s="153"/>
      <c r="W12" s="153"/>
      <c r="X12" s="153"/>
      <c r="Y12" s="153"/>
      <c r="Z12" s="153"/>
      <c r="AA12" s="153"/>
      <c r="AB12" s="23"/>
      <c r="AC12" s="23"/>
      <c r="AD12" s="23"/>
      <c r="AE12" s="23"/>
      <c r="AF12" s="23"/>
      <c r="AG12" s="23"/>
      <c r="AH12" s="23"/>
      <c r="AI12" s="23"/>
      <c r="AJ12" s="23"/>
      <c r="AK12" s="23"/>
      <c r="AL12" s="23"/>
      <c r="AM12" s="23"/>
      <c r="AN12" s="23"/>
      <c r="AO12" s="23"/>
      <c r="AP12" s="23"/>
      <c r="AQ12" s="23"/>
      <c r="AR12" s="23"/>
      <c r="AS12" s="23"/>
      <c r="AT12" s="23"/>
      <c r="AU12" s="23">
        <v>8</v>
      </c>
      <c r="AV12" s="23"/>
      <c r="AW12" s="23">
        <v>8</v>
      </c>
      <c r="AX12" s="23"/>
      <c r="AY12" s="23"/>
      <c r="AZ12" s="23"/>
      <c r="BA12" s="23"/>
      <c r="BB12" s="23"/>
      <c r="BC12" s="23"/>
      <c r="BD12" s="23"/>
      <c r="BE12" s="23"/>
      <c r="BF12" s="23"/>
      <c r="BG12" s="23"/>
      <c r="BH12" s="23"/>
      <c r="BI12" s="23"/>
      <c r="BJ12" s="23"/>
      <c r="BK12" s="23"/>
      <c r="BL12" s="23"/>
      <c r="BM12" s="153"/>
      <c r="BN12" s="153"/>
      <c r="BO12" s="153"/>
      <c r="BP12" s="153"/>
      <c r="BQ12" s="153"/>
      <c r="BR12" s="153"/>
      <c r="BS12" s="153"/>
      <c r="BT12" s="153"/>
      <c r="BU12" s="153"/>
      <c r="BV12" s="153"/>
      <c r="BW12" s="153"/>
      <c r="BX12" s="153"/>
      <c r="BY12" s="153"/>
      <c r="BZ12" s="153"/>
      <c r="CA12" s="153"/>
      <c r="CB12" s="211">
        <f t="shared" si="0"/>
        <v>27</v>
      </c>
      <c r="CC12" s="198"/>
      <c r="CD12" s="199"/>
      <c r="CE12" s="199"/>
      <c r="CF12" s="199"/>
      <c r="CG12" s="199"/>
      <c r="CH12" s="199"/>
      <c r="CI12" s="199"/>
      <c r="CJ12" s="199"/>
      <c r="CK12" s="199"/>
      <c r="CL12" s="199"/>
      <c r="CM12" s="199"/>
      <c r="CN12" s="199"/>
      <c r="CO12" s="199"/>
      <c r="CP12" s="199"/>
      <c r="CQ12" s="199"/>
      <c r="CR12" s="199"/>
      <c r="CS12" s="199"/>
      <c r="CT12" s="199"/>
      <c r="CU12" s="199"/>
      <c r="CV12" s="199"/>
    </row>
    <row r="13" spans="1:100" ht="16.5" customHeight="1" thickBot="1">
      <c r="A13" s="325">
        <v>8</v>
      </c>
      <c r="B13" s="150" t="s">
        <v>1421</v>
      </c>
      <c r="C13" s="210"/>
      <c r="D13" s="23"/>
      <c r="E13" s="153"/>
      <c r="F13" s="153"/>
      <c r="G13" s="153"/>
      <c r="H13" s="153"/>
      <c r="I13" s="153"/>
      <c r="J13" s="153"/>
      <c r="K13" s="153"/>
      <c r="L13" s="153"/>
      <c r="M13" s="153"/>
      <c r="N13" s="153"/>
      <c r="O13" s="153"/>
      <c r="P13" s="153"/>
      <c r="Q13" s="153">
        <v>2</v>
      </c>
      <c r="R13" s="153"/>
      <c r="S13" s="153"/>
      <c r="T13" s="153"/>
      <c r="U13" s="153"/>
      <c r="V13" s="153"/>
      <c r="W13" s="153"/>
      <c r="X13" s="153"/>
      <c r="Y13" s="153"/>
      <c r="Z13" s="153"/>
      <c r="AA13" s="15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153"/>
      <c r="BN13" s="153"/>
      <c r="BO13" s="153"/>
      <c r="BP13" s="153"/>
      <c r="BQ13" s="153"/>
      <c r="BR13" s="153"/>
      <c r="BS13" s="153"/>
      <c r="BT13" s="153"/>
      <c r="BU13" s="153"/>
      <c r="BV13" s="153"/>
      <c r="BW13" s="153"/>
      <c r="BX13" s="153"/>
      <c r="BY13" s="153"/>
      <c r="BZ13" s="153"/>
      <c r="CA13" s="153"/>
      <c r="CB13" s="211">
        <f t="shared" si="0"/>
        <v>2</v>
      </c>
      <c r="CC13" s="198"/>
      <c r="CD13" s="199"/>
      <c r="CE13" s="199"/>
      <c r="CF13" s="199"/>
      <c r="CG13" s="199"/>
      <c r="CH13" s="199"/>
      <c r="CI13" s="199"/>
      <c r="CJ13" s="199"/>
      <c r="CK13" s="199"/>
      <c r="CL13" s="199"/>
      <c r="CM13" s="199"/>
      <c r="CN13" s="199"/>
      <c r="CO13" s="199"/>
      <c r="CP13" s="199"/>
      <c r="CQ13" s="199"/>
      <c r="CR13" s="199"/>
      <c r="CS13" s="199"/>
      <c r="CT13" s="199"/>
      <c r="CU13" s="199"/>
      <c r="CV13" s="199"/>
    </row>
    <row r="14" spans="1:100" ht="19.5" customHeight="1" thickBot="1">
      <c r="A14" s="325">
        <v>9</v>
      </c>
      <c r="B14" s="212" t="s">
        <v>638</v>
      </c>
      <c r="C14" s="208"/>
      <c r="D14" s="30"/>
      <c r="E14" s="209"/>
      <c r="F14" s="209"/>
      <c r="G14" s="30"/>
      <c r="H14" s="30"/>
      <c r="I14" s="30"/>
      <c r="J14" s="30"/>
      <c r="K14" s="30"/>
      <c r="L14" s="30"/>
      <c r="M14" s="30"/>
      <c r="N14" s="30"/>
      <c r="O14" s="30"/>
      <c r="P14" s="30"/>
      <c r="Q14" s="30"/>
      <c r="R14" s="30">
        <v>1</v>
      </c>
      <c r="S14" s="30"/>
      <c r="T14" s="30">
        <v>2</v>
      </c>
      <c r="U14" s="30"/>
      <c r="V14" s="30"/>
      <c r="W14" s="30">
        <v>1</v>
      </c>
      <c r="X14" s="30"/>
      <c r="Y14" s="30">
        <v>3</v>
      </c>
      <c r="Z14" s="30">
        <v>3</v>
      </c>
      <c r="AA14" s="30"/>
      <c r="AB14" s="30">
        <v>1</v>
      </c>
      <c r="AC14" s="30"/>
      <c r="AD14" s="30"/>
      <c r="AE14" s="30">
        <v>2</v>
      </c>
      <c r="AF14" s="30">
        <v>1</v>
      </c>
      <c r="AG14" s="30"/>
      <c r="AH14" s="30"/>
      <c r="AI14" s="30"/>
      <c r="AJ14" s="30">
        <v>5</v>
      </c>
      <c r="AK14" s="30">
        <v>9</v>
      </c>
      <c r="AL14" s="30">
        <v>9</v>
      </c>
      <c r="AM14" s="30">
        <v>5</v>
      </c>
      <c r="AN14" s="30">
        <v>3</v>
      </c>
      <c r="AO14" s="30">
        <v>2</v>
      </c>
      <c r="AP14" s="30">
        <v>10</v>
      </c>
      <c r="AQ14" s="30">
        <v>5</v>
      </c>
      <c r="AR14" s="30">
        <v>5</v>
      </c>
      <c r="AS14" s="30">
        <v>7</v>
      </c>
      <c r="AT14" s="30">
        <v>10</v>
      </c>
      <c r="AU14" s="30">
        <v>18</v>
      </c>
      <c r="AV14" s="30"/>
      <c r="AW14" s="30">
        <v>10</v>
      </c>
      <c r="AX14" s="30">
        <v>2</v>
      </c>
      <c r="AY14" s="30">
        <v>1</v>
      </c>
      <c r="AZ14" s="30">
        <v>1</v>
      </c>
      <c r="BA14" s="30">
        <v>9</v>
      </c>
      <c r="BB14" s="30">
        <v>7</v>
      </c>
      <c r="BC14" s="30">
        <v>1</v>
      </c>
      <c r="BD14" s="30"/>
      <c r="BE14" s="30"/>
      <c r="BF14" s="30"/>
      <c r="BG14" s="30"/>
      <c r="BH14" s="30"/>
      <c r="BI14" s="30"/>
      <c r="BJ14" s="30"/>
      <c r="BK14" s="30"/>
      <c r="BL14" s="30"/>
      <c r="BM14" s="30"/>
      <c r="BN14" s="30"/>
      <c r="BO14" s="30">
        <v>1</v>
      </c>
      <c r="BP14" s="30"/>
      <c r="BQ14" s="30"/>
      <c r="BR14" s="30"/>
      <c r="BS14" s="30"/>
      <c r="BT14" s="30"/>
      <c r="BU14" s="30"/>
      <c r="BV14" s="30"/>
      <c r="BW14" s="30"/>
      <c r="BX14" s="30">
        <v>4</v>
      </c>
      <c r="BY14" s="30">
        <v>2</v>
      </c>
      <c r="BZ14" s="30">
        <v>4</v>
      </c>
      <c r="CA14" s="30">
        <v>4</v>
      </c>
      <c r="CB14" s="171">
        <f>SUM(C14:CA14)</f>
        <v>148</v>
      </c>
      <c r="CC14" s="198"/>
      <c r="CD14" s="199"/>
      <c r="CE14" s="199"/>
      <c r="CF14" s="199"/>
      <c r="CG14" s="199"/>
      <c r="CH14" s="199"/>
      <c r="CI14" s="199"/>
      <c r="CJ14" s="199"/>
      <c r="CK14" s="199"/>
      <c r="CL14" s="199"/>
      <c r="CM14" s="199"/>
      <c r="CN14" s="199"/>
      <c r="CO14" s="199"/>
      <c r="CP14" s="199"/>
      <c r="CQ14" s="199"/>
      <c r="CR14" s="199"/>
      <c r="CS14" s="199"/>
      <c r="CT14" s="199"/>
      <c r="CU14" s="199"/>
      <c r="CV14" s="199"/>
    </row>
    <row r="15" spans="1:100" ht="18" customHeight="1" thickBot="1">
      <c r="A15" s="325">
        <v>10</v>
      </c>
      <c r="B15" s="205" t="s">
        <v>1152</v>
      </c>
      <c r="C15" s="213"/>
      <c r="D15" s="25"/>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18"/>
      <c r="AC15" s="18"/>
      <c r="AD15" s="18"/>
      <c r="AE15" s="18"/>
      <c r="AF15" s="18"/>
      <c r="AG15" s="18"/>
      <c r="AH15" s="18"/>
      <c r="AI15" s="18">
        <v>4</v>
      </c>
      <c r="AJ15" s="18">
        <v>1</v>
      </c>
      <c r="AK15" s="18">
        <v>1</v>
      </c>
      <c r="AL15" s="18"/>
      <c r="AM15" s="18">
        <v>1</v>
      </c>
      <c r="AN15" s="18"/>
      <c r="AO15" s="18"/>
      <c r="AP15" s="18">
        <v>1</v>
      </c>
      <c r="AQ15" s="18">
        <v>1</v>
      </c>
      <c r="AR15" s="18">
        <v>3</v>
      </c>
      <c r="AS15" s="18">
        <v>2</v>
      </c>
      <c r="AT15" s="18">
        <v>9</v>
      </c>
      <c r="AU15" s="18">
        <v>3</v>
      </c>
      <c r="AV15" s="18">
        <v>10</v>
      </c>
      <c r="AW15" s="18">
        <v>7</v>
      </c>
      <c r="AX15" s="18">
        <v>7</v>
      </c>
      <c r="AY15" s="18">
        <v>12</v>
      </c>
      <c r="AZ15" s="18">
        <v>2</v>
      </c>
      <c r="BA15" s="18"/>
      <c r="BB15" s="18">
        <v>2</v>
      </c>
      <c r="BC15" s="18"/>
      <c r="BD15" s="18">
        <v>11</v>
      </c>
      <c r="BE15" s="18">
        <v>1</v>
      </c>
      <c r="BF15" s="18"/>
      <c r="BG15" s="18"/>
      <c r="BH15" s="18"/>
      <c r="BI15" s="18"/>
      <c r="BJ15" s="18"/>
      <c r="BK15" s="18"/>
      <c r="BL15" s="18"/>
      <c r="BM15" s="141"/>
      <c r="BN15" s="141"/>
      <c r="BO15" s="141">
        <v>7</v>
      </c>
      <c r="BP15" s="141"/>
      <c r="BQ15" s="141"/>
      <c r="BR15" s="141"/>
      <c r="BS15" s="141"/>
      <c r="BT15" s="141"/>
      <c r="BU15" s="141"/>
      <c r="BV15" s="141"/>
      <c r="BW15" s="141"/>
      <c r="BX15" s="141"/>
      <c r="BY15" s="141"/>
      <c r="BZ15" s="141"/>
      <c r="CA15" s="141"/>
      <c r="CB15" s="171">
        <f t="shared" ref="CB15:CB29" si="1">SUM(C15:BZ15)</f>
        <v>85</v>
      </c>
      <c r="CC15" s="198"/>
      <c r="CD15" s="199"/>
      <c r="CE15" s="199"/>
      <c r="CF15" s="199"/>
      <c r="CG15" s="199"/>
      <c r="CH15" s="199"/>
      <c r="CI15" s="199"/>
      <c r="CJ15" s="199"/>
      <c r="CK15" s="199"/>
      <c r="CL15" s="199"/>
      <c r="CM15" s="199"/>
      <c r="CN15" s="199"/>
      <c r="CO15" s="199"/>
      <c r="CP15" s="199"/>
      <c r="CQ15" s="199"/>
      <c r="CR15" s="199"/>
      <c r="CS15" s="199"/>
      <c r="CT15" s="199"/>
      <c r="CU15" s="199"/>
      <c r="CV15" s="199"/>
    </row>
    <row r="16" spans="1:100" ht="20.25" customHeight="1" thickBot="1">
      <c r="A16" s="325">
        <v>11</v>
      </c>
      <c r="B16" s="205" t="s">
        <v>1151</v>
      </c>
      <c r="C16" s="208"/>
      <c r="D16" s="30"/>
      <c r="E16" s="209"/>
      <c r="F16" s="209"/>
      <c r="G16" s="30"/>
      <c r="H16" s="30"/>
      <c r="I16" s="30"/>
      <c r="J16" s="30"/>
      <c r="K16" s="30"/>
      <c r="L16" s="30"/>
      <c r="M16" s="30"/>
      <c r="N16" s="30"/>
      <c r="O16" s="30"/>
      <c r="P16" s="30"/>
      <c r="Q16" s="30"/>
      <c r="R16" s="30"/>
      <c r="S16" s="30"/>
      <c r="T16" s="30"/>
      <c r="U16" s="30"/>
      <c r="V16" s="30"/>
      <c r="W16" s="30"/>
      <c r="X16" s="30"/>
      <c r="Y16" s="30"/>
      <c r="Z16" s="30">
        <v>2</v>
      </c>
      <c r="AA16" s="30"/>
      <c r="AB16" s="30"/>
      <c r="AC16" s="30"/>
      <c r="AD16" s="30"/>
      <c r="AE16" s="30"/>
      <c r="AF16" s="30"/>
      <c r="AG16" s="30"/>
      <c r="AH16" s="30"/>
      <c r="AI16" s="30"/>
      <c r="AJ16" s="30">
        <v>1</v>
      </c>
      <c r="AK16" s="30"/>
      <c r="AL16" s="30">
        <v>1</v>
      </c>
      <c r="AM16" s="30"/>
      <c r="AN16" s="30"/>
      <c r="AO16" s="30">
        <v>1</v>
      </c>
      <c r="AP16" s="30"/>
      <c r="AQ16" s="30"/>
      <c r="AR16" s="30">
        <v>1</v>
      </c>
      <c r="AS16" s="30">
        <v>14</v>
      </c>
      <c r="AT16" s="30">
        <v>34</v>
      </c>
      <c r="AU16" s="30"/>
      <c r="AV16" s="30"/>
      <c r="AW16" s="30"/>
      <c r="AX16" s="30"/>
      <c r="AY16" s="30"/>
      <c r="AZ16" s="30">
        <v>2</v>
      </c>
      <c r="BA16" s="30">
        <v>5</v>
      </c>
      <c r="BB16" s="30">
        <v>12</v>
      </c>
      <c r="BC16" s="30">
        <v>3</v>
      </c>
      <c r="BD16" s="30"/>
      <c r="BE16" s="30"/>
      <c r="BF16" s="30"/>
      <c r="BG16" s="30"/>
      <c r="BH16" s="30"/>
      <c r="BI16" s="30"/>
      <c r="BJ16" s="30"/>
      <c r="BK16" s="30"/>
      <c r="BL16" s="30"/>
      <c r="BM16" s="30">
        <v>1</v>
      </c>
      <c r="BN16" s="30"/>
      <c r="BO16" s="30">
        <v>1</v>
      </c>
      <c r="BP16" s="30"/>
      <c r="BQ16" s="30">
        <v>1</v>
      </c>
      <c r="BR16" s="30"/>
      <c r="BS16" s="30"/>
      <c r="BT16" s="30"/>
      <c r="BU16" s="30"/>
      <c r="BV16" s="30"/>
      <c r="BW16" s="30"/>
      <c r="BX16" s="30"/>
      <c r="BY16" s="30"/>
      <c r="BZ16" s="30"/>
      <c r="CA16" s="30"/>
      <c r="CB16" s="171">
        <f t="shared" si="1"/>
        <v>79</v>
      </c>
      <c r="CC16" s="198"/>
      <c r="CD16" s="199"/>
      <c r="CE16" s="199"/>
      <c r="CF16" s="199"/>
      <c r="CG16" s="199"/>
      <c r="CH16" s="199"/>
      <c r="CI16" s="199"/>
      <c r="CJ16" s="199"/>
      <c r="CK16" s="199"/>
      <c r="CL16" s="199"/>
      <c r="CM16" s="199"/>
      <c r="CN16" s="199"/>
      <c r="CO16" s="199"/>
      <c r="CP16" s="199"/>
      <c r="CQ16" s="199"/>
      <c r="CR16" s="199"/>
      <c r="CS16" s="199"/>
      <c r="CT16" s="199"/>
      <c r="CU16" s="199"/>
      <c r="CV16" s="199"/>
    </row>
    <row r="17" spans="1:100" ht="19.5" customHeight="1" thickBot="1">
      <c r="A17" s="325">
        <v>12</v>
      </c>
      <c r="B17" s="148" t="s">
        <v>673</v>
      </c>
      <c r="C17" s="208"/>
      <c r="D17" s="30"/>
      <c r="E17" s="209"/>
      <c r="F17" s="209"/>
      <c r="G17" s="30"/>
      <c r="H17" s="30"/>
      <c r="I17" s="30"/>
      <c r="J17" s="30"/>
      <c r="K17" s="30"/>
      <c r="L17" s="30"/>
      <c r="M17" s="30"/>
      <c r="N17" s="30"/>
      <c r="O17" s="30"/>
      <c r="P17" s="30"/>
      <c r="Q17" s="30"/>
      <c r="R17" s="30"/>
      <c r="S17" s="30"/>
      <c r="T17" s="30"/>
      <c r="U17" s="30"/>
      <c r="V17" s="30"/>
      <c r="W17" s="30"/>
      <c r="X17" s="30">
        <v>1</v>
      </c>
      <c r="Y17" s="30"/>
      <c r="Z17" s="30"/>
      <c r="AA17" s="30"/>
      <c r="AB17" s="30"/>
      <c r="AC17" s="30"/>
      <c r="AD17" s="30"/>
      <c r="AE17" s="30"/>
      <c r="AF17" s="30"/>
      <c r="AG17" s="30"/>
      <c r="AH17" s="30"/>
      <c r="AI17" s="30"/>
      <c r="AJ17" s="30"/>
      <c r="AK17" s="30"/>
      <c r="AL17" s="30"/>
      <c r="AM17" s="30">
        <v>1</v>
      </c>
      <c r="AN17" s="30"/>
      <c r="AO17" s="30">
        <v>10</v>
      </c>
      <c r="AP17" s="30">
        <v>6</v>
      </c>
      <c r="AQ17" s="30">
        <v>2</v>
      </c>
      <c r="AR17" s="30">
        <v>7</v>
      </c>
      <c r="AS17" s="30"/>
      <c r="AT17" s="30">
        <v>6</v>
      </c>
      <c r="AU17" s="30">
        <v>3</v>
      </c>
      <c r="AV17" s="30">
        <v>3</v>
      </c>
      <c r="AW17" s="30"/>
      <c r="AX17" s="30">
        <v>3</v>
      </c>
      <c r="AY17" s="30">
        <v>4</v>
      </c>
      <c r="AZ17" s="30"/>
      <c r="BA17" s="30"/>
      <c r="BB17" s="30">
        <v>5</v>
      </c>
      <c r="BC17" s="30"/>
      <c r="BD17" s="30"/>
      <c r="BE17" s="30"/>
      <c r="BF17" s="30"/>
      <c r="BG17" s="30">
        <v>1</v>
      </c>
      <c r="BH17" s="30">
        <v>2</v>
      </c>
      <c r="BI17" s="30"/>
      <c r="BJ17" s="30"/>
      <c r="BK17" s="30"/>
      <c r="BL17" s="30"/>
      <c r="BM17" s="30">
        <v>2</v>
      </c>
      <c r="BN17" s="30">
        <v>2</v>
      </c>
      <c r="BO17" s="30">
        <v>2</v>
      </c>
      <c r="BP17" s="30"/>
      <c r="BQ17" s="30"/>
      <c r="BR17" s="30"/>
      <c r="BS17" s="30"/>
      <c r="BT17" s="30"/>
      <c r="BU17" s="30"/>
      <c r="BV17" s="30"/>
      <c r="BW17" s="30"/>
      <c r="BX17" s="30"/>
      <c r="BY17" s="30"/>
      <c r="BZ17" s="30"/>
      <c r="CA17" s="30"/>
      <c r="CB17" s="171">
        <f t="shared" si="1"/>
        <v>60</v>
      </c>
      <c r="CC17" s="198"/>
      <c r="CD17" s="199"/>
      <c r="CE17" s="199"/>
      <c r="CF17" s="199"/>
      <c r="CG17" s="199"/>
      <c r="CH17" s="199"/>
      <c r="CI17" s="199"/>
      <c r="CJ17" s="199"/>
      <c r="CK17" s="199"/>
      <c r="CL17" s="199"/>
      <c r="CM17" s="199"/>
      <c r="CN17" s="199"/>
      <c r="CO17" s="199"/>
      <c r="CP17" s="199"/>
      <c r="CQ17" s="199"/>
      <c r="CR17" s="199"/>
      <c r="CS17" s="199"/>
      <c r="CT17" s="199"/>
      <c r="CU17" s="199"/>
      <c r="CV17" s="199"/>
    </row>
    <row r="18" spans="1:100" ht="18" customHeight="1" thickBot="1">
      <c r="A18" s="325">
        <v>13</v>
      </c>
      <c r="B18" s="148" t="s">
        <v>635</v>
      </c>
      <c r="C18" s="208"/>
      <c r="D18" s="30"/>
      <c r="E18" s="209"/>
      <c r="F18" s="209"/>
      <c r="G18" s="30"/>
      <c r="H18" s="30"/>
      <c r="I18" s="30"/>
      <c r="J18" s="30"/>
      <c r="K18" s="30"/>
      <c r="L18" s="30"/>
      <c r="M18" s="30"/>
      <c r="N18" s="30">
        <v>1</v>
      </c>
      <c r="O18" s="30">
        <v>1</v>
      </c>
      <c r="P18" s="30">
        <v>2</v>
      </c>
      <c r="Q18" s="30"/>
      <c r="R18" s="30"/>
      <c r="S18" s="30"/>
      <c r="T18" s="30"/>
      <c r="U18" s="30"/>
      <c r="V18" s="30">
        <v>2</v>
      </c>
      <c r="W18" s="30"/>
      <c r="X18" s="30"/>
      <c r="Y18" s="30">
        <v>2</v>
      </c>
      <c r="Z18" s="30">
        <v>5</v>
      </c>
      <c r="AA18" s="30"/>
      <c r="AB18" s="30">
        <v>1</v>
      </c>
      <c r="AC18" s="30">
        <v>1</v>
      </c>
      <c r="AD18" s="30"/>
      <c r="AE18" s="30"/>
      <c r="AF18" s="30"/>
      <c r="AG18" s="30">
        <v>1</v>
      </c>
      <c r="AH18" s="30"/>
      <c r="AI18" s="30">
        <v>7</v>
      </c>
      <c r="AJ18" s="30">
        <v>7</v>
      </c>
      <c r="AK18" s="30">
        <v>4</v>
      </c>
      <c r="AL18" s="30">
        <v>19</v>
      </c>
      <c r="AM18" s="30">
        <v>15</v>
      </c>
      <c r="AN18" s="30">
        <v>14</v>
      </c>
      <c r="AO18" s="30">
        <v>14</v>
      </c>
      <c r="AP18" s="30">
        <v>27</v>
      </c>
      <c r="AQ18" s="30">
        <v>13</v>
      </c>
      <c r="AR18" s="30">
        <v>45</v>
      </c>
      <c r="AS18" s="30">
        <v>17</v>
      </c>
      <c r="AT18" s="30">
        <v>10</v>
      </c>
      <c r="AU18" s="30"/>
      <c r="AV18" s="30">
        <v>1</v>
      </c>
      <c r="AW18" s="30"/>
      <c r="AX18" s="30"/>
      <c r="AY18" s="30"/>
      <c r="AZ18" s="30"/>
      <c r="BA18" s="30"/>
      <c r="BB18" s="30"/>
      <c r="BC18" s="30"/>
      <c r="BD18" s="30"/>
      <c r="BE18" s="30"/>
      <c r="BF18" s="30">
        <v>4</v>
      </c>
      <c r="BG18" s="30">
        <v>7</v>
      </c>
      <c r="BH18" s="30"/>
      <c r="BI18" s="30"/>
      <c r="BJ18" s="30"/>
      <c r="BK18" s="30"/>
      <c r="BL18" s="30"/>
      <c r="BM18" s="30">
        <v>4</v>
      </c>
      <c r="BN18" s="30">
        <v>3</v>
      </c>
      <c r="BO18" s="30">
        <v>2</v>
      </c>
      <c r="BP18" s="30">
        <v>1</v>
      </c>
      <c r="BQ18" s="30"/>
      <c r="BR18" s="30"/>
      <c r="BS18" s="30"/>
      <c r="BT18" s="30"/>
      <c r="BU18" s="30"/>
      <c r="BV18" s="30">
        <v>1</v>
      </c>
      <c r="BW18" s="30"/>
      <c r="BX18" s="30"/>
      <c r="BY18" s="30"/>
      <c r="BZ18" s="30"/>
      <c r="CA18" s="30"/>
      <c r="CB18" s="171">
        <f t="shared" si="1"/>
        <v>231</v>
      </c>
      <c r="CC18" s="198"/>
      <c r="CD18" s="199"/>
      <c r="CE18" s="199"/>
      <c r="CF18" s="199"/>
      <c r="CG18" s="199"/>
      <c r="CH18" s="199"/>
      <c r="CI18" s="199"/>
      <c r="CJ18" s="199"/>
      <c r="CK18" s="199"/>
      <c r="CL18" s="199"/>
      <c r="CM18" s="199"/>
      <c r="CN18" s="199"/>
      <c r="CO18" s="199"/>
      <c r="CP18" s="199"/>
      <c r="CQ18" s="199"/>
      <c r="CR18" s="199"/>
      <c r="CS18" s="199"/>
      <c r="CT18" s="199"/>
      <c r="CU18" s="199"/>
      <c r="CV18" s="199"/>
    </row>
    <row r="19" spans="1:100" ht="17.25" customHeight="1" thickBot="1">
      <c r="A19" s="325">
        <v>14</v>
      </c>
      <c r="B19" s="150" t="s">
        <v>1133</v>
      </c>
      <c r="C19" s="215"/>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8"/>
      <c r="AC19" s="218"/>
      <c r="AD19" s="218"/>
      <c r="AE19" s="218"/>
      <c r="AF19" s="218"/>
      <c r="AG19" s="218"/>
      <c r="AH19" s="218"/>
      <c r="AI19" s="218"/>
      <c r="AJ19" s="218">
        <v>1</v>
      </c>
      <c r="AK19" s="218">
        <v>4</v>
      </c>
      <c r="AL19" s="218">
        <v>3</v>
      </c>
      <c r="AM19" s="218">
        <v>1</v>
      </c>
      <c r="AN19" s="218"/>
      <c r="AO19" s="218"/>
      <c r="AP19" s="218"/>
      <c r="AQ19" s="218"/>
      <c r="AR19" s="218"/>
      <c r="AS19" s="218"/>
      <c r="AT19" s="23"/>
      <c r="AU19" s="218">
        <v>5</v>
      </c>
      <c r="AV19" s="218"/>
      <c r="AW19" s="218">
        <v>4</v>
      </c>
      <c r="AX19" s="218">
        <v>2</v>
      </c>
      <c r="AY19" s="218"/>
      <c r="AZ19" s="218"/>
      <c r="BA19" s="218"/>
      <c r="BB19" s="218"/>
      <c r="BC19" s="218"/>
      <c r="BD19" s="218"/>
      <c r="BE19" s="218"/>
      <c r="BF19" s="218"/>
      <c r="BG19" s="218"/>
      <c r="BH19" s="218"/>
      <c r="BI19" s="218"/>
      <c r="BJ19" s="218"/>
      <c r="BK19" s="218"/>
      <c r="BL19" s="218"/>
      <c r="BM19" s="217"/>
      <c r="BN19" s="217"/>
      <c r="BO19" s="217"/>
      <c r="BP19" s="217"/>
      <c r="BQ19" s="217"/>
      <c r="BR19" s="217"/>
      <c r="BS19" s="217"/>
      <c r="BT19" s="217"/>
      <c r="BU19" s="217"/>
      <c r="BV19" s="217"/>
      <c r="BW19" s="217"/>
      <c r="BX19" s="217"/>
      <c r="BY19" s="217"/>
      <c r="BZ19" s="217"/>
      <c r="CA19" s="217"/>
      <c r="CB19" s="219">
        <f t="shared" si="1"/>
        <v>20</v>
      </c>
      <c r="CC19" s="198"/>
      <c r="CD19" s="199"/>
      <c r="CE19" s="199"/>
      <c r="CF19" s="199"/>
      <c r="CG19" s="199"/>
      <c r="CH19" s="199"/>
      <c r="CI19" s="199"/>
      <c r="CJ19" s="199"/>
      <c r="CK19" s="199"/>
      <c r="CL19" s="199"/>
      <c r="CM19" s="199"/>
      <c r="CN19" s="199"/>
      <c r="CO19" s="199"/>
      <c r="CP19" s="199"/>
      <c r="CQ19" s="199"/>
      <c r="CR19" s="199"/>
      <c r="CS19" s="199"/>
      <c r="CT19" s="199"/>
      <c r="CU19" s="199"/>
      <c r="CV19" s="199"/>
    </row>
    <row r="20" spans="1:100" ht="19.5" customHeight="1" thickBot="1">
      <c r="A20" s="325">
        <v>15</v>
      </c>
      <c r="B20" s="150" t="s">
        <v>693</v>
      </c>
      <c r="C20" s="215"/>
      <c r="D20" s="216"/>
      <c r="E20" s="217"/>
      <c r="F20" s="217"/>
      <c r="G20" s="217"/>
      <c r="H20" s="217"/>
      <c r="I20" s="217"/>
      <c r="J20" s="217"/>
      <c r="K20" s="217"/>
      <c r="L20" s="217"/>
      <c r="M20" s="217"/>
      <c r="N20" s="217"/>
      <c r="O20" s="217"/>
      <c r="P20" s="217"/>
      <c r="Q20" s="217"/>
      <c r="R20" s="217"/>
      <c r="S20" s="217"/>
      <c r="T20" s="217"/>
      <c r="U20" s="217"/>
      <c r="V20" s="217">
        <v>1</v>
      </c>
      <c r="W20" s="217"/>
      <c r="X20" s="217"/>
      <c r="Y20" s="217"/>
      <c r="Z20" s="217"/>
      <c r="AA20" s="217"/>
      <c r="AB20" s="218"/>
      <c r="AC20" s="218"/>
      <c r="AD20" s="218"/>
      <c r="AE20" s="218"/>
      <c r="AF20" s="218"/>
      <c r="AG20" s="218"/>
      <c r="AH20" s="218"/>
      <c r="AI20" s="218"/>
      <c r="AJ20" s="218"/>
      <c r="AK20" s="218"/>
      <c r="AL20" s="218"/>
      <c r="AM20" s="218">
        <v>2</v>
      </c>
      <c r="AN20" s="218">
        <v>3</v>
      </c>
      <c r="AO20" s="218"/>
      <c r="AP20" s="218">
        <v>2</v>
      </c>
      <c r="AQ20" s="218"/>
      <c r="AR20" s="218">
        <v>8</v>
      </c>
      <c r="AS20" s="218"/>
      <c r="AT20" s="23"/>
      <c r="AU20" s="218">
        <v>1</v>
      </c>
      <c r="AV20" s="218">
        <v>1</v>
      </c>
      <c r="AW20" s="218">
        <v>1</v>
      </c>
      <c r="AX20" s="218"/>
      <c r="AY20" s="218"/>
      <c r="AZ20" s="218"/>
      <c r="BA20" s="218"/>
      <c r="BB20" s="218"/>
      <c r="BC20" s="218"/>
      <c r="BD20" s="218"/>
      <c r="BE20" s="218"/>
      <c r="BF20" s="218"/>
      <c r="BG20" s="218"/>
      <c r="BH20" s="218"/>
      <c r="BI20" s="218"/>
      <c r="BJ20" s="218"/>
      <c r="BK20" s="218"/>
      <c r="BL20" s="218"/>
      <c r="BM20" s="217"/>
      <c r="BN20" s="217"/>
      <c r="BO20" s="217"/>
      <c r="BP20" s="217"/>
      <c r="BQ20" s="217"/>
      <c r="BR20" s="217"/>
      <c r="BS20" s="217"/>
      <c r="BT20" s="217"/>
      <c r="BU20" s="217"/>
      <c r="BV20" s="217"/>
      <c r="BW20" s="217"/>
      <c r="BX20" s="217"/>
      <c r="BY20" s="217"/>
      <c r="BZ20" s="217"/>
      <c r="CA20" s="217"/>
      <c r="CB20" s="219">
        <f t="shared" si="1"/>
        <v>19</v>
      </c>
      <c r="CC20" s="198"/>
      <c r="CD20" s="199"/>
      <c r="CE20" s="199"/>
      <c r="CF20" s="199"/>
      <c r="CG20" s="199"/>
      <c r="CH20" s="199"/>
      <c r="CI20" s="199"/>
      <c r="CJ20" s="199"/>
      <c r="CK20" s="199"/>
      <c r="CL20" s="199"/>
      <c r="CM20" s="199"/>
      <c r="CN20" s="199"/>
      <c r="CO20" s="199"/>
      <c r="CP20" s="199"/>
      <c r="CQ20" s="199"/>
      <c r="CR20" s="199"/>
      <c r="CS20" s="199"/>
      <c r="CT20" s="199"/>
      <c r="CU20" s="199"/>
      <c r="CV20" s="199"/>
    </row>
    <row r="21" spans="1:100" ht="19.5" customHeight="1" thickBot="1">
      <c r="A21" s="325">
        <v>16</v>
      </c>
      <c r="B21" s="160" t="s">
        <v>481</v>
      </c>
      <c r="C21" s="215"/>
      <c r="D21" s="216"/>
      <c r="E21" s="217"/>
      <c r="F21" s="217"/>
      <c r="G21" s="217"/>
      <c r="H21" s="217"/>
      <c r="I21" s="217"/>
      <c r="J21" s="217"/>
      <c r="K21" s="217"/>
      <c r="L21" s="217"/>
      <c r="M21" s="217"/>
      <c r="N21" s="217"/>
      <c r="O21" s="217"/>
      <c r="P21" s="217"/>
      <c r="Q21" s="217"/>
      <c r="R21" s="217"/>
      <c r="S21" s="217"/>
      <c r="T21" s="217"/>
      <c r="U21" s="217">
        <v>2</v>
      </c>
      <c r="V21" s="217"/>
      <c r="W21" s="217"/>
      <c r="X21" s="217"/>
      <c r="Y21" s="217"/>
      <c r="Z21" s="217">
        <v>1</v>
      </c>
      <c r="AA21" s="217">
        <v>1</v>
      </c>
      <c r="AB21" s="218"/>
      <c r="AC21" s="218">
        <v>3</v>
      </c>
      <c r="AD21" s="218">
        <v>2</v>
      </c>
      <c r="AE21" s="218">
        <v>4</v>
      </c>
      <c r="AF21" s="218">
        <v>2</v>
      </c>
      <c r="AG21" s="218"/>
      <c r="AH21" s="218">
        <v>1</v>
      </c>
      <c r="AI21" s="218">
        <v>8</v>
      </c>
      <c r="AJ21" s="218">
        <v>9</v>
      </c>
      <c r="AK21" s="218">
        <v>17</v>
      </c>
      <c r="AL21" s="218">
        <v>12</v>
      </c>
      <c r="AM21" s="218">
        <v>22</v>
      </c>
      <c r="AN21" s="218">
        <v>22</v>
      </c>
      <c r="AO21" s="218">
        <v>16</v>
      </c>
      <c r="AP21" s="218">
        <v>16</v>
      </c>
      <c r="AQ21" s="218">
        <v>8</v>
      </c>
      <c r="AR21" s="218">
        <v>1</v>
      </c>
      <c r="AS21" s="218"/>
      <c r="AT21" s="23">
        <v>9</v>
      </c>
      <c r="AU21" s="218">
        <v>1</v>
      </c>
      <c r="AV21" s="218">
        <v>2</v>
      </c>
      <c r="AW21" s="218">
        <v>1</v>
      </c>
      <c r="AX21" s="218"/>
      <c r="AY21" s="218">
        <v>1</v>
      </c>
      <c r="AZ21" s="218"/>
      <c r="BA21" s="218"/>
      <c r="BB21" s="218"/>
      <c r="BC21" s="218"/>
      <c r="BD21" s="218"/>
      <c r="BE21" s="218">
        <v>1</v>
      </c>
      <c r="BF21" s="218">
        <v>3</v>
      </c>
      <c r="BG21" s="218"/>
      <c r="BH21" s="218"/>
      <c r="BI21" s="218"/>
      <c r="BJ21" s="218">
        <v>9</v>
      </c>
      <c r="BK21" s="218">
        <v>5</v>
      </c>
      <c r="BL21" s="218">
        <v>5</v>
      </c>
      <c r="BM21" s="217">
        <v>12</v>
      </c>
      <c r="BN21" s="217"/>
      <c r="BO21" s="217">
        <v>4</v>
      </c>
      <c r="BP21" s="217"/>
      <c r="BQ21" s="217">
        <v>1</v>
      </c>
      <c r="BR21" s="217"/>
      <c r="BS21" s="217"/>
      <c r="BT21" s="217"/>
      <c r="BU21" s="217"/>
      <c r="BV21" s="217"/>
      <c r="BW21" s="217"/>
      <c r="BX21" s="217"/>
      <c r="BY21" s="217"/>
      <c r="BZ21" s="217"/>
      <c r="CA21" s="217"/>
      <c r="CB21" s="219">
        <f t="shared" si="1"/>
        <v>201</v>
      </c>
      <c r="CC21" s="198"/>
      <c r="CD21" s="199"/>
      <c r="CE21" s="199"/>
      <c r="CF21" s="199"/>
      <c r="CG21" s="199"/>
      <c r="CH21" s="199"/>
      <c r="CI21" s="199"/>
      <c r="CJ21" s="199"/>
      <c r="CK21" s="199"/>
      <c r="CL21" s="199"/>
      <c r="CM21" s="199"/>
      <c r="CN21" s="199"/>
      <c r="CO21" s="199"/>
      <c r="CP21" s="199"/>
      <c r="CQ21" s="199"/>
      <c r="CR21" s="199"/>
      <c r="CS21" s="199"/>
      <c r="CT21" s="199"/>
      <c r="CU21" s="199"/>
      <c r="CV21" s="199"/>
    </row>
    <row r="22" spans="1:100" ht="19.5" customHeight="1" thickBot="1">
      <c r="A22" s="325">
        <v>17</v>
      </c>
      <c r="B22" s="148" t="s">
        <v>471</v>
      </c>
      <c r="C22" s="208"/>
      <c r="D22" s="3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1"/>
      <c r="AC22" s="221"/>
      <c r="AD22" s="221"/>
      <c r="AE22" s="221"/>
      <c r="AF22" s="221"/>
      <c r="AG22" s="221"/>
      <c r="AH22" s="221"/>
      <c r="AI22" s="221">
        <v>1</v>
      </c>
      <c r="AJ22" s="221"/>
      <c r="AK22" s="221"/>
      <c r="AL22" s="221"/>
      <c r="AM22" s="221"/>
      <c r="AN22" s="221">
        <v>2</v>
      </c>
      <c r="AO22" s="221">
        <v>4</v>
      </c>
      <c r="AP22" s="221">
        <v>1</v>
      </c>
      <c r="AQ22" s="221"/>
      <c r="AR22" s="221">
        <v>2</v>
      </c>
      <c r="AS22" s="221">
        <v>1</v>
      </c>
      <c r="AT22" s="18">
        <v>2</v>
      </c>
      <c r="AU22" s="221">
        <v>1</v>
      </c>
      <c r="AV22" s="221"/>
      <c r="AW22" s="221"/>
      <c r="AX22" s="221"/>
      <c r="AY22" s="221"/>
      <c r="AZ22" s="221"/>
      <c r="BA22" s="221"/>
      <c r="BB22" s="221"/>
      <c r="BC22" s="221"/>
      <c r="BD22" s="221"/>
      <c r="BE22" s="221"/>
      <c r="BF22" s="221"/>
      <c r="BG22" s="221"/>
      <c r="BH22" s="221"/>
      <c r="BI22" s="221"/>
      <c r="BJ22" s="221"/>
      <c r="BK22" s="221"/>
      <c r="BL22" s="221"/>
      <c r="BM22" s="220"/>
      <c r="BN22" s="220"/>
      <c r="BO22" s="220"/>
      <c r="BP22" s="220"/>
      <c r="BQ22" s="220"/>
      <c r="BR22" s="220"/>
      <c r="BS22" s="220"/>
      <c r="BT22" s="220"/>
      <c r="BU22" s="220"/>
      <c r="BV22" s="220"/>
      <c r="BW22" s="220"/>
      <c r="BX22" s="220"/>
      <c r="BY22" s="220"/>
      <c r="BZ22" s="220"/>
      <c r="CA22" s="220"/>
      <c r="CB22" s="222">
        <f t="shared" si="1"/>
        <v>14</v>
      </c>
      <c r="CC22" s="198"/>
      <c r="CD22" s="199"/>
      <c r="CE22" s="199"/>
      <c r="CF22" s="199"/>
      <c r="CG22" s="199"/>
      <c r="CH22" s="199"/>
      <c r="CI22" s="199"/>
      <c r="CJ22" s="199"/>
      <c r="CK22" s="199"/>
      <c r="CL22" s="199"/>
      <c r="CM22" s="199"/>
      <c r="CN22" s="199"/>
      <c r="CO22" s="199"/>
      <c r="CP22" s="199"/>
      <c r="CQ22" s="199"/>
      <c r="CR22" s="199"/>
      <c r="CS22" s="199"/>
      <c r="CT22" s="199"/>
      <c r="CU22" s="199"/>
      <c r="CV22" s="199"/>
    </row>
    <row r="23" spans="1:100" ht="20.25" customHeight="1" thickBot="1">
      <c r="A23" s="325">
        <v>18</v>
      </c>
      <c r="B23" s="150" t="s">
        <v>777</v>
      </c>
      <c r="C23" s="215"/>
      <c r="D23" s="216"/>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8"/>
      <c r="AC23" s="218"/>
      <c r="AD23" s="218"/>
      <c r="AE23" s="218"/>
      <c r="AF23" s="218"/>
      <c r="AG23" s="218"/>
      <c r="AH23" s="218"/>
      <c r="AI23" s="218">
        <v>11</v>
      </c>
      <c r="AJ23" s="218">
        <v>7</v>
      </c>
      <c r="AK23" s="218">
        <v>10</v>
      </c>
      <c r="AL23" s="218"/>
      <c r="AM23" s="218"/>
      <c r="AN23" s="218"/>
      <c r="AO23" s="218"/>
      <c r="AP23" s="218">
        <v>3</v>
      </c>
      <c r="AQ23" s="218">
        <v>2</v>
      </c>
      <c r="AR23" s="218"/>
      <c r="AS23" s="218">
        <v>2</v>
      </c>
      <c r="AT23" s="23"/>
      <c r="AU23" s="218"/>
      <c r="AV23" s="218"/>
      <c r="AW23" s="218">
        <v>3</v>
      </c>
      <c r="AX23" s="218"/>
      <c r="AY23" s="218"/>
      <c r="AZ23" s="218"/>
      <c r="BA23" s="218"/>
      <c r="BB23" s="218"/>
      <c r="BC23" s="218">
        <v>1</v>
      </c>
      <c r="BD23" s="218"/>
      <c r="BE23" s="218"/>
      <c r="BF23" s="218"/>
      <c r="BG23" s="218"/>
      <c r="BH23" s="218"/>
      <c r="BI23" s="218"/>
      <c r="BJ23" s="218"/>
      <c r="BK23" s="218"/>
      <c r="BL23" s="218"/>
      <c r="BM23" s="217"/>
      <c r="BN23" s="217"/>
      <c r="BO23" s="217"/>
      <c r="BP23" s="217"/>
      <c r="BQ23" s="217"/>
      <c r="BR23" s="217"/>
      <c r="BS23" s="217"/>
      <c r="BT23" s="217"/>
      <c r="BU23" s="217"/>
      <c r="BV23" s="217"/>
      <c r="BW23" s="217"/>
      <c r="BX23" s="217"/>
      <c r="BY23" s="217"/>
      <c r="BZ23" s="217"/>
      <c r="CA23" s="217"/>
      <c r="CB23" s="219">
        <f t="shared" si="1"/>
        <v>39</v>
      </c>
      <c r="CC23" s="198"/>
      <c r="CD23" s="199"/>
      <c r="CE23" s="199"/>
      <c r="CF23" s="199"/>
      <c r="CG23" s="199"/>
      <c r="CH23" s="199"/>
      <c r="CI23" s="199"/>
      <c r="CJ23" s="199"/>
      <c r="CK23" s="199"/>
      <c r="CL23" s="199"/>
      <c r="CM23" s="199"/>
      <c r="CN23" s="199"/>
      <c r="CO23" s="199"/>
      <c r="CP23" s="199"/>
      <c r="CQ23" s="199"/>
      <c r="CR23" s="199"/>
      <c r="CS23" s="199"/>
      <c r="CT23" s="199"/>
      <c r="CU23" s="199"/>
      <c r="CV23" s="199"/>
    </row>
    <row r="24" spans="1:100" ht="17.25" customHeight="1" thickBot="1">
      <c r="A24" s="325">
        <v>19</v>
      </c>
      <c r="B24" s="200" t="s">
        <v>469</v>
      </c>
      <c r="C24" s="208"/>
      <c r="D24" s="3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1">
        <v>1</v>
      </c>
      <c r="AC24" s="221"/>
      <c r="AD24" s="221"/>
      <c r="AE24" s="221"/>
      <c r="AF24" s="221"/>
      <c r="AG24" s="221"/>
      <c r="AH24" s="221"/>
      <c r="AI24" s="221">
        <v>1</v>
      </c>
      <c r="AJ24" s="221"/>
      <c r="AK24" s="221"/>
      <c r="AL24" s="221">
        <v>1</v>
      </c>
      <c r="AM24" s="221">
        <v>1</v>
      </c>
      <c r="AN24" s="221"/>
      <c r="AO24" s="221">
        <v>3</v>
      </c>
      <c r="AP24" s="221">
        <v>2</v>
      </c>
      <c r="AQ24" s="221"/>
      <c r="AR24" s="221">
        <v>2</v>
      </c>
      <c r="AS24" s="221">
        <v>3</v>
      </c>
      <c r="AT24" s="18">
        <v>2</v>
      </c>
      <c r="AU24" s="221"/>
      <c r="AV24" s="221">
        <v>1</v>
      </c>
      <c r="AW24" s="221"/>
      <c r="AX24" s="221"/>
      <c r="AY24" s="221"/>
      <c r="AZ24" s="221"/>
      <c r="BA24" s="221"/>
      <c r="BB24" s="221"/>
      <c r="BC24" s="221"/>
      <c r="BD24" s="221"/>
      <c r="BE24" s="221"/>
      <c r="BF24" s="221"/>
      <c r="BG24" s="221"/>
      <c r="BH24" s="221"/>
      <c r="BI24" s="221"/>
      <c r="BJ24" s="221"/>
      <c r="BK24" s="221"/>
      <c r="BL24" s="221"/>
      <c r="BM24" s="220"/>
      <c r="BN24" s="220">
        <v>1</v>
      </c>
      <c r="BO24" s="220"/>
      <c r="BP24" s="220"/>
      <c r="BQ24" s="220"/>
      <c r="BR24" s="220"/>
      <c r="BS24" s="220"/>
      <c r="BT24" s="220"/>
      <c r="BU24" s="220"/>
      <c r="BV24" s="220"/>
      <c r="BW24" s="220"/>
      <c r="BX24" s="220"/>
      <c r="BY24" s="220"/>
      <c r="BZ24" s="220"/>
      <c r="CA24" s="220"/>
      <c r="CB24" s="222">
        <f t="shared" si="1"/>
        <v>18</v>
      </c>
      <c r="CC24" s="198"/>
      <c r="CD24" s="199"/>
      <c r="CE24" s="199"/>
      <c r="CF24" s="199"/>
      <c r="CG24" s="199"/>
      <c r="CH24" s="199"/>
      <c r="CI24" s="199"/>
      <c r="CJ24" s="199"/>
      <c r="CK24" s="199"/>
      <c r="CL24" s="199"/>
      <c r="CM24" s="199"/>
      <c r="CN24" s="199"/>
      <c r="CO24" s="199"/>
      <c r="CP24" s="199"/>
      <c r="CQ24" s="199"/>
      <c r="CR24" s="199"/>
      <c r="CS24" s="199"/>
      <c r="CT24" s="199"/>
      <c r="CU24" s="199"/>
      <c r="CV24" s="199"/>
    </row>
    <row r="25" spans="1:100" ht="21.75" customHeight="1" thickBot="1">
      <c r="A25" s="325">
        <v>20</v>
      </c>
      <c r="B25" s="148" t="s">
        <v>1081</v>
      </c>
      <c r="C25" s="208"/>
      <c r="D25" s="3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1"/>
      <c r="AC25" s="221"/>
      <c r="AD25" s="221"/>
      <c r="AE25" s="221"/>
      <c r="AF25" s="221"/>
      <c r="AG25" s="221"/>
      <c r="AH25" s="221"/>
      <c r="AI25" s="221"/>
      <c r="AJ25" s="221"/>
      <c r="AK25" s="221"/>
      <c r="AL25" s="221"/>
      <c r="AM25" s="221"/>
      <c r="AN25" s="221"/>
      <c r="AO25" s="221"/>
      <c r="AP25" s="221"/>
      <c r="AQ25" s="221"/>
      <c r="AR25" s="221"/>
      <c r="AS25" s="221"/>
      <c r="AT25" s="18"/>
      <c r="AU25" s="221"/>
      <c r="AV25" s="221"/>
      <c r="AW25" s="221"/>
      <c r="AX25" s="221"/>
      <c r="AY25" s="221"/>
      <c r="AZ25" s="221"/>
      <c r="BA25" s="221"/>
      <c r="BB25" s="221"/>
      <c r="BC25" s="221"/>
      <c r="BD25" s="221"/>
      <c r="BE25" s="221"/>
      <c r="BF25" s="221"/>
      <c r="BG25" s="221"/>
      <c r="BH25" s="221"/>
      <c r="BI25" s="221"/>
      <c r="BJ25" s="221"/>
      <c r="BK25" s="221"/>
      <c r="BL25" s="221"/>
      <c r="BM25" s="220"/>
      <c r="BN25" s="220"/>
      <c r="BO25" s="220"/>
      <c r="BP25" s="220"/>
      <c r="BQ25" s="220"/>
      <c r="BR25" s="220"/>
      <c r="BS25" s="220"/>
      <c r="BT25" s="220"/>
      <c r="BU25" s="220"/>
      <c r="BV25" s="220"/>
      <c r="BW25" s="220"/>
      <c r="BX25" s="220"/>
      <c r="BY25" s="220"/>
      <c r="BZ25" s="220"/>
      <c r="CA25" s="220"/>
      <c r="CB25" s="222">
        <f t="shared" si="1"/>
        <v>0</v>
      </c>
      <c r="CC25" s="198"/>
      <c r="CD25" s="199"/>
      <c r="CE25" s="199"/>
      <c r="CF25" s="199"/>
      <c r="CG25" s="199"/>
      <c r="CH25" s="199"/>
      <c r="CI25" s="199"/>
      <c r="CJ25" s="199"/>
      <c r="CK25" s="199"/>
      <c r="CL25" s="199"/>
      <c r="CM25" s="199"/>
      <c r="CN25" s="199"/>
      <c r="CO25" s="199"/>
      <c r="CP25" s="199"/>
      <c r="CQ25" s="199"/>
      <c r="CR25" s="199"/>
      <c r="CS25" s="199"/>
      <c r="CT25" s="199"/>
      <c r="CU25" s="199"/>
      <c r="CV25" s="199"/>
    </row>
    <row r="26" spans="1:100" ht="17.25" customHeight="1" thickBot="1">
      <c r="A26" s="326">
        <v>21</v>
      </c>
      <c r="B26" s="148" t="s">
        <v>686</v>
      </c>
      <c r="C26" s="208"/>
      <c r="D26" s="3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1"/>
      <c r="AC26" s="221"/>
      <c r="AD26" s="221"/>
      <c r="AE26" s="221"/>
      <c r="AF26" s="221"/>
      <c r="AG26" s="221"/>
      <c r="AH26" s="221"/>
      <c r="AI26" s="221">
        <v>1</v>
      </c>
      <c r="AJ26" s="221"/>
      <c r="AK26" s="221"/>
      <c r="AL26" s="221"/>
      <c r="AM26" s="221">
        <v>1</v>
      </c>
      <c r="AN26" s="221"/>
      <c r="AO26" s="221"/>
      <c r="AP26" s="221">
        <v>1</v>
      </c>
      <c r="AQ26" s="221"/>
      <c r="AR26" s="221"/>
      <c r="AS26" s="221">
        <v>2</v>
      </c>
      <c r="AT26" s="18">
        <v>3</v>
      </c>
      <c r="AU26" s="221"/>
      <c r="AV26" s="221"/>
      <c r="AW26" s="221">
        <v>1</v>
      </c>
      <c r="AX26" s="221">
        <v>1</v>
      </c>
      <c r="AY26" s="221"/>
      <c r="AZ26" s="221"/>
      <c r="BA26" s="221"/>
      <c r="BB26" s="221"/>
      <c r="BC26" s="221"/>
      <c r="BD26" s="221"/>
      <c r="BE26" s="221"/>
      <c r="BF26" s="221"/>
      <c r="BG26" s="221"/>
      <c r="BH26" s="221"/>
      <c r="BI26" s="221"/>
      <c r="BJ26" s="221"/>
      <c r="BK26" s="221"/>
      <c r="BL26" s="221"/>
      <c r="BM26" s="220"/>
      <c r="BN26" s="220"/>
      <c r="BO26" s="220"/>
      <c r="BP26" s="220"/>
      <c r="BQ26" s="220"/>
      <c r="BR26" s="220"/>
      <c r="BS26" s="220"/>
      <c r="BT26" s="220"/>
      <c r="BU26" s="220"/>
      <c r="BV26" s="220"/>
      <c r="BW26" s="220"/>
      <c r="BX26" s="220"/>
      <c r="BY26" s="220"/>
      <c r="BZ26" s="220"/>
      <c r="CA26" s="220"/>
      <c r="CB26" s="222">
        <f t="shared" si="1"/>
        <v>10</v>
      </c>
      <c r="CC26" s="198"/>
      <c r="CD26" s="199"/>
      <c r="CE26" s="199"/>
      <c r="CF26" s="199"/>
      <c r="CG26" s="199"/>
      <c r="CH26" s="199"/>
      <c r="CI26" s="199"/>
      <c r="CJ26" s="199"/>
      <c r="CK26" s="199"/>
      <c r="CL26" s="199"/>
      <c r="CM26" s="199"/>
      <c r="CN26" s="199"/>
      <c r="CO26" s="199"/>
      <c r="CP26" s="199"/>
      <c r="CQ26" s="199"/>
      <c r="CR26" s="199"/>
      <c r="CS26" s="199"/>
      <c r="CT26" s="199"/>
      <c r="CU26" s="199"/>
      <c r="CV26" s="199"/>
    </row>
    <row r="27" spans="1:100" ht="20.25" customHeight="1" thickBot="1">
      <c r="A27" s="326">
        <v>22</v>
      </c>
      <c r="B27" s="160" t="s">
        <v>657</v>
      </c>
      <c r="C27" s="215"/>
      <c r="D27" s="216"/>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8">
        <v>1</v>
      </c>
      <c r="AC27" s="218"/>
      <c r="AD27" s="218"/>
      <c r="AE27" s="218"/>
      <c r="AF27" s="218"/>
      <c r="AG27" s="218"/>
      <c r="AH27" s="218"/>
      <c r="AI27" s="218">
        <v>1</v>
      </c>
      <c r="AJ27" s="218"/>
      <c r="AK27" s="218"/>
      <c r="AL27" s="218"/>
      <c r="AM27" s="218"/>
      <c r="AN27" s="218"/>
      <c r="AO27" s="218">
        <v>5</v>
      </c>
      <c r="AP27" s="218"/>
      <c r="AQ27" s="218"/>
      <c r="AR27" s="218"/>
      <c r="AS27" s="218">
        <v>1</v>
      </c>
      <c r="AT27" s="23">
        <v>8</v>
      </c>
      <c r="AU27" s="218">
        <v>1</v>
      </c>
      <c r="AV27" s="218">
        <v>12</v>
      </c>
      <c r="AW27" s="218">
        <v>1</v>
      </c>
      <c r="AX27" s="218">
        <v>4</v>
      </c>
      <c r="AY27" s="218"/>
      <c r="AZ27" s="218"/>
      <c r="BA27" s="218"/>
      <c r="BB27" s="218"/>
      <c r="BC27" s="218"/>
      <c r="BD27" s="218">
        <v>1</v>
      </c>
      <c r="BE27" s="218"/>
      <c r="BF27" s="218"/>
      <c r="BG27" s="218"/>
      <c r="BH27" s="218"/>
      <c r="BI27" s="218"/>
      <c r="BJ27" s="218"/>
      <c r="BK27" s="218">
        <v>4</v>
      </c>
      <c r="BL27" s="218"/>
      <c r="BM27" s="217"/>
      <c r="BN27" s="217"/>
      <c r="BO27" s="217"/>
      <c r="BP27" s="217"/>
      <c r="BQ27" s="217"/>
      <c r="BR27" s="217"/>
      <c r="BS27" s="217"/>
      <c r="BT27" s="217"/>
      <c r="BU27" s="217"/>
      <c r="BV27" s="217"/>
      <c r="BW27" s="217"/>
      <c r="BX27" s="217"/>
      <c r="BY27" s="217"/>
      <c r="BZ27" s="217"/>
      <c r="CA27" s="217"/>
      <c r="CB27" s="219">
        <f t="shared" si="1"/>
        <v>39</v>
      </c>
      <c r="CC27" s="198"/>
      <c r="CD27" s="199"/>
      <c r="CE27" s="199"/>
      <c r="CF27" s="199"/>
      <c r="CG27" s="199"/>
      <c r="CH27" s="199"/>
      <c r="CI27" s="199"/>
      <c r="CJ27" s="199"/>
      <c r="CK27" s="199"/>
      <c r="CL27" s="199"/>
      <c r="CM27" s="199"/>
      <c r="CN27" s="199"/>
      <c r="CO27" s="199"/>
      <c r="CP27" s="199"/>
      <c r="CQ27" s="199"/>
      <c r="CR27" s="199"/>
      <c r="CS27" s="199"/>
      <c r="CT27" s="199"/>
      <c r="CU27" s="199"/>
      <c r="CV27" s="199"/>
    </row>
    <row r="28" spans="1:100" ht="19.5" customHeight="1" thickBot="1">
      <c r="A28" s="326">
        <v>23</v>
      </c>
      <c r="B28" s="200" t="s">
        <v>477</v>
      </c>
      <c r="C28" s="208"/>
      <c r="D28" s="30"/>
      <c r="E28" s="220"/>
      <c r="F28" s="220"/>
      <c r="G28" s="220"/>
      <c r="H28" s="220"/>
      <c r="I28" s="220"/>
      <c r="J28" s="220"/>
      <c r="K28" s="220"/>
      <c r="L28" s="220"/>
      <c r="M28" s="220"/>
      <c r="N28" s="220">
        <v>1</v>
      </c>
      <c r="O28" s="220">
        <v>1</v>
      </c>
      <c r="P28" s="220"/>
      <c r="Q28" s="220"/>
      <c r="R28" s="220"/>
      <c r="S28" s="220"/>
      <c r="T28" s="220"/>
      <c r="U28" s="220">
        <v>1</v>
      </c>
      <c r="V28" s="220"/>
      <c r="W28" s="220"/>
      <c r="X28" s="220"/>
      <c r="Y28" s="220"/>
      <c r="Z28" s="220">
        <v>1</v>
      </c>
      <c r="AA28" s="220"/>
      <c r="AB28" s="221"/>
      <c r="AC28" s="221"/>
      <c r="AD28" s="221"/>
      <c r="AE28" s="221"/>
      <c r="AF28" s="221"/>
      <c r="AG28" s="221"/>
      <c r="AH28" s="221">
        <v>2</v>
      </c>
      <c r="AI28" s="221">
        <v>2</v>
      </c>
      <c r="AJ28" s="221"/>
      <c r="AK28" s="221"/>
      <c r="AL28" s="221">
        <v>1</v>
      </c>
      <c r="AM28" s="221">
        <v>1</v>
      </c>
      <c r="AN28" s="221"/>
      <c r="AO28" s="221">
        <v>2</v>
      </c>
      <c r="AP28" s="221">
        <v>8</v>
      </c>
      <c r="AQ28" s="221"/>
      <c r="AR28" s="221">
        <v>4</v>
      </c>
      <c r="AS28" s="221">
        <v>9</v>
      </c>
      <c r="AT28" s="18">
        <v>8</v>
      </c>
      <c r="AU28" s="221"/>
      <c r="AV28" s="221">
        <v>5</v>
      </c>
      <c r="AW28" s="221">
        <v>2</v>
      </c>
      <c r="AX28" s="221"/>
      <c r="AY28" s="221"/>
      <c r="AZ28" s="221"/>
      <c r="BA28" s="221"/>
      <c r="BB28" s="221"/>
      <c r="BC28" s="221"/>
      <c r="BD28" s="221"/>
      <c r="BE28" s="221"/>
      <c r="BF28" s="221">
        <v>3</v>
      </c>
      <c r="BG28" s="221">
        <v>5</v>
      </c>
      <c r="BH28" s="221">
        <v>10</v>
      </c>
      <c r="BI28" s="221">
        <v>1</v>
      </c>
      <c r="BJ28" s="221"/>
      <c r="BK28" s="221"/>
      <c r="BL28" s="221"/>
      <c r="BM28" s="220">
        <v>2</v>
      </c>
      <c r="BN28" s="220">
        <v>3</v>
      </c>
      <c r="BO28" s="220">
        <v>2</v>
      </c>
      <c r="BP28" s="220"/>
      <c r="BQ28" s="220"/>
      <c r="BR28" s="220"/>
      <c r="BS28" s="220">
        <v>2</v>
      </c>
      <c r="BT28" s="220"/>
      <c r="BU28" s="220"/>
      <c r="BV28" s="220"/>
      <c r="BW28" s="220">
        <v>1</v>
      </c>
      <c r="BX28" s="220"/>
      <c r="BY28" s="220"/>
      <c r="BZ28" s="220"/>
      <c r="CA28" s="220"/>
      <c r="CB28" s="222">
        <f t="shared" si="1"/>
        <v>77</v>
      </c>
      <c r="CC28" s="198"/>
      <c r="CD28" s="199"/>
      <c r="CE28" s="199"/>
      <c r="CF28" s="199"/>
      <c r="CG28" s="199"/>
      <c r="CH28" s="199"/>
      <c r="CI28" s="199"/>
      <c r="CJ28" s="199"/>
      <c r="CK28" s="199"/>
      <c r="CL28" s="199"/>
      <c r="CM28" s="199"/>
      <c r="CN28" s="199"/>
      <c r="CO28" s="199"/>
      <c r="CP28" s="199"/>
      <c r="CQ28" s="199"/>
      <c r="CR28" s="199"/>
      <c r="CS28" s="199"/>
      <c r="CT28" s="199"/>
      <c r="CU28" s="199"/>
      <c r="CV28" s="199"/>
    </row>
    <row r="29" spans="1:100" ht="18" customHeight="1" thickBot="1">
      <c r="A29" s="327">
        <v>24</v>
      </c>
      <c r="B29" s="148" t="s">
        <v>490</v>
      </c>
      <c r="C29" s="208"/>
      <c r="D29" s="30">
        <v>1</v>
      </c>
      <c r="E29" s="220"/>
      <c r="F29" s="220"/>
      <c r="G29" s="220"/>
      <c r="H29" s="220"/>
      <c r="I29" s="220">
        <v>1</v>
      </c>
      <c r="J29" s="220">
        <v>1</v>
      </c>
      <c r="K29" s="220">
        <v>3</v>
      </c>
      <c r="L29" s="220"/>
      <c r="M29" s="220"/>
      <c r="N29" s="220"/>
      <c r="O29" s="220">
        <v>1</v>
      </c>
      <c r="P29" s="220"/>
      <c r="Q29" s="220">
        <v>1</v>
      </c>
      <c r="R29" s="220">
        <v>1</v>
      </c>
      <c r="S29" s="220"/>
      <c r="T29" s="220"/>
      <c r="U29" s="220"/>
      <c r="V29" s="220"/>
      <c r="W29" s="220"/>
      <c r="X29" s="220"/>
      <c r="Y29" s="220">
        <v>1</v>
      </c>
      <c r="Z29" s="220">
        <v>3</v>
      </c>
      <c r="AA29" s="220"/>
      <c r="AB29" s="221"/>
      <c r="AC29" s="221">
        <v>5</v>
      </c>
      <c r="AD29" s="221">
        <v>10</v>
      </c>
      <c r="AE29" s="221">
        <v>7</v>
      </c>
      <c r="AF29" s="221">
        <v>3</v>
      </c>
      <c r="AG29" s="221">
        <v>5</v>
      </c>
      <c r="AH29" s="221">
        <v>1</v>
      </c>
      <c r="AI29" s="221">
        <v>6</v>
      </c>
      <c r="AJ29" s="221">
        <v>9</v>
      </c>
      <c r="AK29" s="221">
        <v>20</v>
      </c>
      <c r="AL29" s="221">
        <v>11</v>
      </c>
      <c r="AM29" s="221">
        <v>12</v>
      </c>
      <c r="AN29" s="221">
        <v>6</v>
      </c>
      <c r="AO29" s="221">
        <v>28</v>
      </c>
      <c r="AP29" s="221">
        <v>22</v>
      </c>
      <c r="AQ29" s="221">
        <v>15</v>
      </c>
      <c r="AR29" s="221">
        <v>30</v>
      </c>
      <c r="AS29" s="221">
        <v>25</v>
      </c>
      <c r="AT29" s="18">
        <v>15</v>
      </c>
      <c r="AU29" s="221">
        <v>4</v>
      </c>
      <c r="AV29" s="221">
        <v>14</v>
      </c>
      <c r="AW29" s="221">
        <v>1</v>
      </c>
      <c r="AX29" s="221">
        <v>17</v>
      </c>
      <c r="AY29" s="221"/>
      <c r="AZ29" s="221"/>
      <c r="BA29" s="221"/>
      <c r="BB29" s="221"/>
      <c r="BC29" s="221"/>
      <c r="BD29" s="221"/>
      <c r="BE29" s="221"/>
      <c r="BF29" s="221">
        <v>14</v>
      </c>
      <c r="BG29" s="221">
        <v>6</v>
      </c>
      <c r="BH29" s="221"/>
      <c r="BI29" s="221"/>
      <c r="BJ29" s="221"/>
      <c r="BK29" s="221"/>
      <c r="BL29" s="221"/>
      <c r="BM29" s="220">
        <v>10</v>
      </c>
      <c r="BN29" s="220"/>
      <c r="BO29" s="220"/>
      <c r="BP29" s="220">
        <v>4</v>
      </c>
      <c r="BQ29" s="220"/>
      <c r="BR29" s="220"/>
      <c r="BS29" s="220"/>
      <c r="BT29" s="220"/>
      <c r="BU29" s="220"/>
      <c r="BV29" s="220"/>
      <c r="BW29" s="220"/>
      <c r="BX29" s="220"/>
      <c r="BY29" s="220"/>
      <c r="BZ29" s="220"/>
      <c r="CA29" s="220"/>
      <c r="CB29" s="171">
        <f t="shared" si="1"/>
        <v>313</v>
      </c>
      <c r="CC29" s="198"/>
      <c r="CD29" s="199"/>
      <c r="CE29" s="199"/>
      <c r="CF29" s="199"/>
      <c r="CG29" s="199"/>
      <c r="CH29" s="199"/>
      <c r="CI29" s="199"/>
      <c r="CJ29" s="199"/>
      <c r="CK29" s="199"/>
      <c r="CL29" s="199"/>
      <c r="CM29" s="199"/>
      <c r="CN29" s="199"/>
      <c r="CO29" s="199"/>
      <c r="CP29" s="199"/>
      <c r="CQ29" s="199"/>
      <c r="CR29" s="199"/>
      <c r="CS29" s="199"/>
      <c r="CT29" s="199"/>
      <c r="CU29" s="199"/>
      <c r="CV29" s="199"/>
    </row>
    <row r="30" spans="1:100" ht="23.25" customHeight="1" thickBot="1">
      <c r="A30" s="223"/>
      <c r="B30" s="224" t="s">
        <v>780</v>
      </c>
      <c r="C30" s="172">
        <f t="shared" ref="C30:CB30" si="2">SUM(C6:C29)</f>
        <v>1</v>
      </c>
      <c r="D30" s="172">
        <f t="shared" si="2"/>
        <v>1</v>
      </c>
      <c r="E30" s="172">
        <f t="shared" si="2"/>
        <v>1</v>
      </c>
      <c r="F30" s="172">
        <f t="shared" si="2"/>
        <v>2</v>
      </c>
      <c r="G30" s="172">
        <f t="shared" si="2"/>
        <v>1</v>
      </c>
      <c r="H30" s="172">
        <f t="shared" si="2"/>
        <v>1</v>
      </c>
      <c r="I30" s="172">
        <f t="shared" si="2"/>
        <v>1</v>
      </c>
      <c r="J30" s="172">
        <f t="shared" si="2"/>
        <v>1</v>
      </c>
      <c r="K30" s="172">
        <f t="shared" si="2"/>
        <v>3</v>
      </c>
      <c r="L30" s="172">
        <f t="shared" si="2"/>
        <v>0</v>
      </c>
      <c r="M30" s="172">
        <f t="shared" si="2"/>
        <v>1</v>
      </c>
      <c r="N30" s="172">
        <f t="shared" si="2"/>
        <v>5</v>
      </c>
      <c r="O30" s="172">
        <f t="shared" si="2"/>
        <v>3</v>
      </c>
      <c r="P30" s="172">
        <f t="shared" si="2"/>
        <v>2</v>
      </c>
      <c r="Q30" s="172">
        <f t="shared" si="2"/>
        <v>16</v>
      </c>
      <c r="R30" s="172">
        <f t="shared" si="2"/>
        <v>3</v>
      </c>
      <c r="S30" s="172">
        <f t="shared" si="2"/>
        <v>7</v>
      </c>
      <c r="T30" s="172">
        <f t="shared" si="2"/>
        <v>24</v>
      </c>
      <c r="U30" s="172">
        <f t="shared" si="2"/>
        <v>14</v>
      </c>
      <c r="V30" s="172">
        <f t="shared" si="2"/>
        <v>10</v>
      </c>
      <c r="W30" s="172">
        <f t="shared" si="2"/>
        <v>4</v>
      </c>
      <c r="X30" s="172">
        <f t="shared" si="2"/>
        <v>6</v>
      </c>
      <c r="Y30" s="172">
        <f t="shared" si="2"/>
        <v>40</v>
      </c>
      <c r="Z30" s="172">
        <f t="shared" si="2"/>
        <v>48</v>
      </c>
      <c r="AA30" s="172">
        <f t="shared" si="2"/>
        <v>16</v>
      </c>
      <c r="AB30" s="172">
        <f t="shared" si="2"/>
        <v>16</v>
      </c>
      <c r="AC30" s="172">
        <f t="shared" si="2"/>
        <v>12</v>
      </c>
      <c r="AD30" s="172">
        <f t="shared" si="2"/>
        <v>16</v>
      </c>
      <c r="AE30" s="172">
        <f t="shared" si="2"/>
        <v>15</v>
      </c>
      <c r="AF30" s="172">
        <f t="shared" si="2"/>
        <v>14</v>
      </c>
      <c r="AG30" s="172">
        <f t="shared" si="2"/>
        <v>21</v>
      </c>
      <c r="AH30" s="172">
        <f t="shared" si="2"/>
        <v>17</v>
      </c>
      <c r="AI30" s="172">
        <f t="shared" si="2"/>
        <v>59</v>
      </c>
      <c r="AJ30" s="172">
        <f t="shared" si="2"/>
        <v>67</v>
      </c>
      <c r="AK30" s="172">
        <f t="shared" si="2"/>
        <v>100</v>
      </c>
      <c r="AL30" s="172">
        <f t="shared" si="2"/>
        <v>81</v>
      </c>
      <c r="AM30" s="172">
        <f t="shared" si="2"/>
        <v>89</v>
      </c>
      <c r="AN30" s="172">
        <f t="shared" si="2"/>
        <v>90</v>
      </c>
      <c r="AO30" s="172">
        <f t="shared" si="2"/>
        <v>151</v>
      </c>
      <c r="AP30" s="172">
        <f t="shared" si="2"/>
        <v>169</v>
      </c>
      <c r="AQ30" s="172">
        <f t="shared" si="2"/>
        <v>123</v>
      </c>
      <c r="AR30" s="172">
        <f t="shared" si="2"/>
        <v>204</v>
      </c>
      <c r="AS30" s="172">
        <f t="shared" si="2"/>
        <v>171</v>
      </c>
      <c r="AT30" s="172">
        <f t="shared" si="2"/>
        <v>191</v>
      </c>
      <c r="AU30" s="172">
        <f t="shared" si="2"/>
        <v>142</v>
      </c>
      <c r="AV30" s="172">
        <f t="shared" si="2"/>
        <v>90</v>
      </c>
      <c r="AW30" s="172">
        <f t="shared" si="2"/>
        <v>71</v>
      </c>
      <c r="AX30" s="172">
        <f t="shared" si="2"/>
        <v>51</v>
      </c>
      <c r="AY30" s="172">
        <f t="shared" si="2"/>
        <v>20</v>
      </c>
      <c r="AZ30" s="172">
        <f t="shared" si="2"/>
        <v>5</v>
      </c>
      <c r="BA30" s="172">
        <f t="shared" si="2"/>
        <v>22</v>
      </c>
      <c r="BB30" s="172">
        <f t="shared" si="2"/>
        <v>43</v>
      </c>
      <c r="BC30" s="172">
        <f t="shared" si="2"/>
        <v>26</v>
      </c>
      <c r="BD30" s="172">
        <f t="shared" si="2"/>
        <v>18</v>
      </c>
      <c r="BE30" s="172">
        <f t="shared" si="2"/>
        <v>2</v>
      </c>
      <c r="BF30" s="172">
        <f t="shared" si="2"/>
        <v>25</v>
      </c>
      <c r="BG30" s="172">
        <f t="shared" si="2"/>
        <v>20</v>
      </c>
      <c r="BH30" s="172">
        <f t="shared" si="2"/>
        <v>18</v>
      </c>
      <c r="BI30" s="172">
        <f t="shared" si="2"/>
        <v>1</v>
      </c>
      <c r="BJ30" s="172">
        <f t="shared" si="2"/>
        <v>9</v>
      </c>
      <c r="BK30" s="172">
        <f t="shared" si="2"/>
        <v>9</v>
      </c>
      <c r="BL30" s="172">
        <f t="shared" si="2"/>
        <v>5</v>
      </c>
      <c r="BM30" s="172">
        <f t="shared" si="2"/>
        <v>32</v>
      </c>
      <c r="BN30" s="172">
        <f t="shared" si="2"/>
        <v>9</v>
      </c>
      <c r="BO30" s="172">
        <f t="shared" si="2"/>
        <v>20</v>
      </c>
      <c r="BP30" s="172">
        <f t="shared" si="2"/>
        <v>12</v>
      </c>
      <c r="BQ30" s="172">
        <f t="shared" si="2"/>
        <v>7</v>
      </c>
      <c r="BR30" s="172">
        <f t="shared" si="2"/>
        <v>13</v>
      </c>
      <c r="BS30" s="172">
        <f t="shared" si="2"/>
        <v>13</v>
      </c>
      <c r="BT30" s="172">
        <f t="shared" si="2"/>
        <v>3</v>
      </c>
      <c r="BU30" s="172">
        <f t="shared" si="2"/>
        <v>1</v>
      </c>
      <c r="BV30" s="172">
        <f t="shared" si="2"/>
        <v>4</v>
      </c>
      <c r="BW30" s="172">
        <f t="shared" si="2"/>
        <v>23</v>
      </c>
      <c r="BX30" s="172">
        <f t="shared" si="2"/>
        <v>36</v>
      </c>
      <c r="BY30" s="172">
        <f t="shared" si="2"/>
        <v>15</v>
      </c>
      <c r="BZ30" s="172">
        <f t="shared" si="2"/>
        <v>5</v>
      </c>
      <c r="CA30" s="172">
        <f t="shared" si="2"/>
        <v>6</v>
      </c>
      <c r="CB30" s="225">
        <f t="shared" si="2"/>
        <v>2593</v>
      </c>
      <c r="CC30" s="193"/>
      <c r="CD30" s="193"/>
      <c r="CE30" s="193"/>
      <c r="CF30" s="193"/>
      <c r="CG30" s="193"/>
      <c r="CH30" s="193"/>
      <c r="CI30" s="193"/>
      <c r="CJ30" s="193"/>
      <c r="CK30" s="193"/>
      <c r="CL30" s="193"/>
      <c r="CM30" s="193"/>
      <c r="CN30" s="193"/>
      <c r="CO30" s="193"/>
      <c r="CP30" s="193"/>
      <c r="CQ30" s="193"/>
      <c r="CR30" s="193"/>
      <c r="CS30" s="193"/>
      <c r="CT30" s="193"/>
      <c r="CU30" s="193"/>
      <c r="CV30" s="193"/>
    </row>
    <row r="31" spans="1:100" ht="13">
      <c r="A31" s="111" t="s">
        <v>1153</v>
      </c>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7"/>
      <c r="AC31" s="227"/>
      <c r="AD31" s="227"/>
      <c r="AE31" s="227"/>
      <c r="AF31" s="227"/>
      <c r="AG31" s="227"/>
      <c r="AH31" s="227"/>
      <c r="AI31" s="227"/>
      <c r="AJ31" s="227"/>
      <c r="AK31" s="227"/>
      <c r="AL31" s="227"/>
      <c r="AM31" s="228"/>
      <c r="AN31" s="228"/>
      <c r="AO31" s="228"/>
      <c r="AP31" s="229"/>
      <c r="AQ31" s="229"/>
      <c r="AR31" s="229"/>
      <c r="AS31" s="229"/>
      <c r="AT31" s="229"/>
      <c r="AU31" s="229"/>
      <c r="AV31" s="229"/>
      <c r="AW31" s="229"/>
      <c r="AX31" s="229"/>
      <c r="AY31" s="229"/>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86"/>
      <c r="CD31" s="26"/>
      <c r="CE31" s="26"/>
      <c r="CF31" s="26"/>
      <c r="CG31" s="26"/>
      <c r="CH31" s="26"/>
      <c r="CI31" s="26"/>
      <c r="CJ31" s="26"/>
      <c r="CK31" s="26"/>
      <c r="CL31" s="26"/>
      <c r="CM31" s="26"/>
      <c r="CN31" s="26"/>
      <c r="CO31" s="26"/>
      <c r="CP31" s="26"/>
      <c r="CQ31" s="26"/>
      <c r="CR31" s="26"/>
      <c r="CS31" s="26"/>
      <c r="CT31" s="26"/>
      <c r="CU31" s="26"/>
      <c r="CV31" s="26"/>
    </row>
    <row r="32" spans="1:100" ht="16">
      <c r="A32" s="359" t="s">
        <v>1154</v>
      </c>
      <c r="C32" s="73"/>
      <c r="D32" s="73"/>
      <c r="E32" s="73"/>
      <c r="F32" s="73"/>
      <c r="G32" s="73"/>
      <c r="H32" s="73"/>
      <c r="I32" s="73"/>
      <c r="J32" s="73"/>
      <c r="K32" s="73"/>
      <c r="L32" s="36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26"/>
      <c r="CE32" s="26"/>
      <c r="CF32" s="26"/>
      <c r="CG32" s="26"/>
      <c r="CH32" s="26"/>
      <c r="CI32" s="26"/>
      <c r="CJ32" s="26"/>
      <c r="CK32" s="26"/>
      <c r="CL32" s="26"/>
      <c r="CM32" s="26"/>
      <c r="CN32" s="26"/>
      <c r="CO32" s="26"/>
      <c r="CP32" s="26"/>
      <c r="CQ32" s="26"/>
      <c r="CR32" s="26"/>
      <c r="CS32" s="26"/>
      <c r="CT32" s="26"/>
      <c r="CU32" s="26"/>
      <c r="CV32" s="26"/>
    </row>
    <row r="33" spans="1:100" ht="16">
      <c r="A33" s="357" t="s">
        <v>1085</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row>
    <row r="34" spans="1:100" ht="13">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row>
    <row r="35" spans="1:100" ht="13">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row>
    <row r="36" spans="1:100" ht="13">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row>
    <row r="37" spans="1:100" ht="13">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row>
    <row r="38" spans="1:100" ht="13">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row>
    <row r="39" spans="1:100" ht="13">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row>
    <row r="40" spans="1:100" ht="13">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row>
    <row r="41" spans="1:100" ht="13">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row>
    <row r="42" spans="1:100" ht="13">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row>
    <row r="43" spans="1:100" ht="13">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row>
    <row r="44" spans="1:100" ht="13">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row>
    <row r="45" spans="1:100" ht="13">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row>
    <row r="46" spans="1:100" ht="13">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row>
    <row r="47" spans="1:100" ht="13">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row>
    <row r="48" spans="1:100" ht="13">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row>
    <row r="49" spans="1:100" ht="13">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row>
    <row r="50" spans="1:100" ht="13">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row>
    <row r="51" spans="1:100" ht="13">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row>
    <row r="52" spans="1:100" ht="13">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row>
    <row r="53" spans="1:100" ht="13">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row>
    <row r="54" spans="1:100" ht="13">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row>
    <row r="55" spans="1:100" ht="13">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row>
    <row r="56" spans="1:100" ht="13">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row>
    <row r="57" spans="1:100" ht="13">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row>
    <row r="58" spans="1:100" ht="13">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row>
    <row r="59" spans="1:100" ht="13">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row>
    <row r="60" spans="1:100" ht="13">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row>
    <row r="61" spans="1:100" ht="13">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row>
    <row r="62" spans="1:100" ht="13">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row>
    <row r="63" spans="1:100" ht="1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row>
    <row r="64" spans="1:100" ht="1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row>
    <row r="65" spans="1:100" ht="1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row>
    <row r="66" spans="1:100" ht="1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row>
    <row r="67" spans="1:100" ht="1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row>
    <row r="68" spans="1:100" ht="1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row>
    <row r="69" spans="1:100" ht="1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row>
    <row r="70" spans="1:100" ht="1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row>
    <row r="71" spans="1:100" ht="1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row>
    <row r="72" spans="1:100" ht="13">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row>
    <row r="73" spans="1:100" ht="1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row>
    <row r="74" spans="1:100" ht="13">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row>
    <row r="75" spans="1:100" ht="13">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row>
    <row r="76" spans="1:100" ht="13">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row>
    <row r="77" spans="1:100" ht="13">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row>
    <row r="78" spans="1:100" ht="13">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row>
    <row r="79" spans="1:100" ht="1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row>
    <row r="80" spans="1:100" ht="13">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row>
    <row r="81" spans="1:100" ht="13">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row>
    <row r="82" spans="1:100" ht="13">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row>
    <row r="83" spans="1:100" ht="1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row>
    <row r="84" spans="1:100" ht="13">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row>
    <row r="85" spans="1:100" ht="1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row>
    <row r="86" spans="1:100" ht="1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row>
    <row r="87" spans="1:100" ht="1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row>
    <row r="88" spans="1:100" ht="1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row>
    <row r="89" spans="1:100" ht="1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row>
    <row r="90" spans="1:100" ht="1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row>
    <row r="91" spans="1:100" ht="1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row>
    <row r="92" spans="1:100" ht="1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row>
    <row r="93" spans="1:100" ht="1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row>
    <row r="94" spans="1:100" ht="1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row>
    <row r="95" spans="1:100" ht="1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row>
    <row r="96" spans="1:100" ht="1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row>
    <row r="97" spans="1:100" ht="1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row>
    <row r="98" spans="1:100" ht="1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row>
    <row r="99" spans="1:100" ht="1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row>
    <row r="100" spans="1:100" ht="1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row>
    <row r="101" spans="1:100" ht="1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row>
    <row r="102" spans="1:100" ht="1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row>
    <row r="103" spans="1:100" ht="1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row>
    <row r="104" spans="1:100" ht="1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row>
    <row r="105" spans="1:100" ht="1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row>
    <row r="106" spans="1:100" ht="1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row>
    <row r="107" spans="1:100" ht="1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row>
    <row r="108" spans="1:100" ht="1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row>
    <row r="109" spans="1:100" ht="1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row>
    <row r="110" spans="1:100" ht="1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row>
    <row r="111" spans="1:100" ht="1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row>
    <row r="112" spans="1:100" ht="1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row>
    <row r="113" spans="1:100" ht="1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row>
    <row r="114" spans="1:100" ht="1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row>
    <row r="115" spans="1:100" ht="1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row>
    <row r="116" spans="1:100" ht="1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row>
    <row r="117" spans="1:100" ht="1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row>
    <row r="118" spans="1:100" ht="1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row>
    <row r="119" spans="1:100" ht="1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row>
    <row r="120" spans="1:100" ht="1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row>
    <row r="121" spans="1:100" ht="1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row>
    <row r="122" spans="1:100" ht="1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row>
    <row r="123" spans="1:100" ht="1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row>
    <row r="124" spans="1:100" ht="1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row>
    <row r="125" spans="1:100" ht="1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row>
    <row r="126" spans="1:100" ht="1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row>
    <row r="127" spans="1:100" ht="1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row>
    <row r="128" spans="1:100" ht="1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row>
    <row r="129" spans="1:100" ht="1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row>
    <row r="130" spans="1:100" ht="1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row>
    <row r="131" spans="1:100" ht="1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row>
    <row r="132" spans="1:100" ht="1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row>
    <row r="133" spans="1:100" ht="1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row>
    <row r="134" spans="1:100" ht="1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row>
    <row r="135" spans="1:100" ht="1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row>
    <row r="136" spans="1:100" ht="1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row>
    <row r="137" spans="1:100" ht="1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row>
    <row r="138" spans="1:100" ht="1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row>
    <row r="139" spans="1:100" ht="1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row>
    <row r="140" spans="1:100" ht="1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row>
    <row r="141" spans="1:100" ht="1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row>
    <row r="142" spans="1:100" ht="1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row>
    <row r="143" spans="1:100" ht="1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row>
    <row r="144" spans="1:100" ht="1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row>
    <row r="145" spans="1:100" ht="1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row>
    <row r="146" spans="1:100" ht="1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row>
    <row r="147" spans="1:100" ht="1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row>
    <row r="148" spans="1:100" ht="1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row>
    <row r="149" spans="1:100" ht="1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row>
    <row r="150" spans="1:100" ht="1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row>
    <row r="151" spans="1:100" ht="1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row>
    <row r="152" spans="1:100" ht="1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row>
    <row r="153" spans="1:100" ht="1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row>
    <row r="154" spans="1:100" ht="1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row>
    <row r="155" spans="1:100" ht="1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row>
    <row r="156" spans="1:100" ht="1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row>
    <row r="157" spans="1:100" ht="1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row>
    <row r="158" spans="1:100" ht="1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row>
    <row r="159" spans="1:100" ht="1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row>
    <row r="160" spans="1:100" ht="1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row>
    <row r="161" spans="1:100" ht="1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row>
    <row r="162" spans="1:100" ht="1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row>
    <row r="163" spans="1:100" ht="1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row>
    <row r="164" spans="1:100" ht="1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row>
    <row r="165" spans="1:100" ht="1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row>
    <row r="166" spans="1:100" ht="1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row>
    <row r="167" spans="1:100" ht="1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row>
    <row r="168" spans="1:100" ht="1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row>
    <row r="169" spans="1:100" ht="1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row>
    <row r="170" spans="1:100" ht="1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row>
    <row r="171" spans="1:100" ht="1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row>
    <row r="172" spans="1:100" ht="1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row>
    <row r="173" spans="1:100" ht="1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row>
    <row r="174" spans="1:100" ht="1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row>
    <row r="175" spans="1:100" ht="1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row>
    <row r="176" spans="1:100" ht="1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row>
    <row r="177" spans="1:100" ht="1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row>
    <row r="178" spans="1:100" ht="1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row>
    <row r="179" spans="1:100" ht="1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row>
    <row r="180" spans="1:100" ht="1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row>
    <row r="181" spans="1:100" ht="1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row>
    <row r="182" spans="1:100" ht="1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row>
    <row r="183" spans="1:100" ht="1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row>
    <row r="184" spans="1:100" ht="1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row>
    <row r="185" spans="1:100" ht="1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row>
    <row r="186" spans="1:100" ht="1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row>
    <row r="187" spans="1:100" ht="1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row>
    <row r="188" spans="1:100" ht="1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row>
    <row r="189" spans="1:100" ht="1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row>
    <row r="190" spans="1:100" ht="1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row>
    <row r="191" spans="1:100" ht="1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row>
    <row r="192" spans="1:100" ht="1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row>
    <row r="193" spans="1:100" ht="1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row>
    <row r="194" spans="1:100" ht="1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row>
    <row r="195" spans="1:100" ht="1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row>
    <row r="196" spans="1:100" ht="1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row>
    <row r="197" spans="1:100" ht="1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row>
    <row r="198" spans="1:100" ht="1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row>
    <row r="199" spans="1:100" ht="1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row>
    <row r="200" spans="1:100" ht="1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row>
    <row r="201" spans="1:100" ht="1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row>
    <row r="202" spans="1:100" ht="1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row>
    <row r="203" spans="1:100" ht="1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row>
    <row r="204" spans="1:100" ht="1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row>
    <row r="205" spans="1:100" ht="1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row>
    <row r="206" spans="1:100" ht="1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row>
    <row r="207" spans="1:100" ht="1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row>
    <row r="208" spans="1:100" ht="1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row>
    <row r="209" spans="1:100" ht="1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row>
    <row r="210" spans="1:100" ht="1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row>
    <row r="211" spans="1:100" ht="1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row>
    <row r="212" spans="1:100" ht="1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row>
    <row r="213" spans="1:100" ht="1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row>
    <row r="214" spans="1:100" ht="1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row>
    <row r="215" spans="1:100" ht="1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row>
    <row r="216" spans="1:100" ht="1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row>
    <row r="217" spans="1:100" ht="1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row>
    <row r="218" spans="1:100" ht="1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row>
    <row r="219" spans="1:100" ht="1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row>
    <row r="220" spans="1:100" ht="1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row>
    <row r="221" spans="1:100" ht="1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row>
    <row r="222" spans="1:100" ht="1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row>
    <row r="223" spans="1:100" ht="1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row>
    <row r="224" spans="1:100" ht="1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row>
    <row r="225" spans="1:100" ht="1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row>
    <row r="226" spans="1:100" ht="1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row>
    <row r="227" spans="1:100" ht="1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row>
    <row r="228" spans="1:100" ht="1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row>
    <row r="229" spans="1:100" ht="1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row>
    <row r="230" spans="1:100" ht="1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row>
    <row r="231" spans="1:100" ht="1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row>
    <row r="232" spans="1:100" ht="1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row>
    <row r="233" spans="1:100" ht="1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row>
    <row r="234" spans="1:100" ht="1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row>
    <row r="235" spans="1:100" ht="1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row>
    <row r="236" spans="1:100" ht="1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row>
    <row r="237" spans="1:100" ht="1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row>
    <row r="238" spans="1:100" ht="1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row>
    <row r="239" spans="1:100" ht="1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row>
    <row r="240" spans="1:100" ht="1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row>
    <row r="241" spans="1:100" ht="1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row>
    <row r="242" spans="1:100" ht="1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row>
    <row r="243" spans="1:100" ht="1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row>
    <row r="244" spans="1:100" ht="1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row>
    <row r="245" spans="1:100" ht="1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row>
    <row r="246" spans="1:100" ht="1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row>
    <row r="247" spans="1:100" ht="1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row>
    <row r="248" spans="1:100" ht="1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row>
    <row r="249" spans="1:100" ht="1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row>
    <row r="250" spans="1:100" ht="1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row>
    <row r="251" spans="1:100" ht="1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row>
    <row r="252" spans="1:100" ht="1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row>
    <row r="253" spans="1:100" ht="1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row>
    <row r="254" spans="1:100" ht="1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row>
    <row r="255" spans="1:100" ht="1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row>
    <row r="256" spans="1:100" ht="1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row>
    <row r="257" spans="1:100" ht="1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row>
    <row r="258" spans="1:100" ht="1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row>
    <row r="259" spans="1:100" ht="1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row>
    <row r="260" spans="1:100" ht="1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row>
    <row r="261" spans="1:100" ht="1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row>
    <row r="262" spans="1:100" ht="1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row>
    <row r="263" spans="1:100" ht="1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row>
    <row r="264" spans="1:100" ht="1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row>
    <row r="265" spans="1:100" ht="1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row>
    <row r="266" spans="1:100" ht="1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row>
    <row r="267" spans="1:100" ht="1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row>
    <row r="268" spans="1:100" ht="1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row>
    <row r="269" spans="1:100" ht="1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row>
    <row r="270" spans="1:100" ht="1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row>
    <row r="271" spans="1:100" ht="1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row>
    <row r="272" spans="1:100" ht="1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row>
    <row r="273" spans="1:100" ht="1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row>
    <row r="274" spans="1:100" ht="1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row>
    <row r="275" spans="1:100" ht="1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row>
    <row r="276" spans="1:100" ht="1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row>
    <row r="277" spans="1:100" ht="1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row>
    <row r="278" spans="1:100" ht="1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row>
    <row r="279" spans="1:100" ht="1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row>
    <row r="280" spans="1:100" ht="1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row>
    <row r="281" spans="1:100" ht="1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row>
    <row r="282" spans="1:100" ht="1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row>
    <row r="283" spans="1:100" ht="1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row>
    <row r="284" spans="1:100" ht="1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row>
    <row r="285" spans="1:100" ht="1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row>
    <row r="286" spans="1:100" ht="1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row>
    <row r="287" spans="1:100" ht="1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row>
    <row r="288" spans="1:100" ht="1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row>
    <row r="289" spans="1:100" ht="1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row>
    <row r="290" spans="1:100" ht="1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row>
    <row r="291" spans="1:100" ht="1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row>
    <row r="292" spans="1:100" ht="1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row>
    <row r="293" spans="1:100" ht="1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row>
    <row r="294" spans="1:100" ht="1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row>
    <row r="295" spans="1:100" ht="1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row>
    <row r="296" spans="1:100" ht="1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row>
    <row r="297" spans="1:100" ht="1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row>
    <row r="298" spans="1:100" ht="1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row>
    <row r="299" spans="1:100" ht="1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row>
    <row r="300" spans="1:100" ht="1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row>
    <row r="301" spans="1:100" ht="1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row>
    <row r="302" spans="1:100" ht="1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row>
    <row r="303" spans="1:100" ht="1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row>
    <row r="304" spans="1:100" ht="1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row>
    <row r="305" spans="1:100" ht="1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row>
    <row r="306" spans="1:100" ht="1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row>
    <row r="307" spans="1:100" ht="13">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row>
    <row r="308" spans="1:100" ht="13">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row>
    <row r="309" spans="1:100" ht="13">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row>
    <row r="310" spans="1:100" ht="13">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row>
    <row r="311" spans="1:100" ht="13">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row>
    <row r="312" spans="1:100" ht="13">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row>
    <row r="313" spans="1:100" ht="1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row>
    <row r="314" spans="1:100" ht="13">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row>
    <row r="315" spans="1:100" ht="13">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row>
    <row r="316" spans="1:100" ht="13">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row>
    <row r="317" spans="1:100" ht="13">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row>
    <row r="318" spans="1:100" ht="13">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row>
    <row r="319" spans="1:100" ht="13">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row>
    <row r="320" spans="1:100" ht="13">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row>
    <row r="321" spans="1:100" ht="13">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row>
    <row r="322" spans="1:100" ht="13">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row>
    <row r="323" spans="1:100" ht="1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row>
    <row r="324" spans="1:100" ht="13">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row>
    <row r="325" spans="1:100" ht="13">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row>
    <row r="326" spans="1:100" ht="13">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row>
    <row r="327" spans="1:100" ht="13">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row>
    <row r="328" spans="1:100" ht="13">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row>
    <row r="329" spans="1:100" ht="13">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row>
    <row r="330" spans="1:100" ht="13">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row>
    <row r="331" spans="1:100" ht="13">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row>
    <row r="332" spans="1:100" ht="13">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row>
    <row r="333" spans="1:100" ht="1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row>
    <row r="334" spans="1:100" ht="13">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row>
    <row r="335" spans="1:100" ht="13">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row>
    <row r="336" spans="1:100" ht="13">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row>
    <row r="337" spans="1:100" ht="13">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row>
    <row r="338" spans="1:100" ht="13">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row>
    <row r="339" spans="1:100" ht="13">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row>
    <row r="340" spans="1:100" ht="13">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row>
    <row r="341" spans="1:100" ht="13">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row>
    <row r="342" spans="1:100" ht="13">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row>
    <row r="343" spans="1:100" ht="1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row>
    <row r="344" spans="1:100" ht="13">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row>
    <row r="345" spans="1:100" ht="13">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row>
    <row r="346" spans="1:100" ht="13">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row>
    <row r="347" spans="1:100" ht="13">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row>
    <row r="348" spans="1:100" ht="13">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row>
    <row r="349" spans="1:100" ht="13">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row>
    <row r="350" spans="1:100" ht="13">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row>
    <row r="351" spans="1:100" ht="13">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row>
    <row r="352" spans="1:100" ht="13">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row>
    <row r="353" spans="1:100" ht="1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row>
    <row r="354" spans="1:100" ht="13">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row>
    <row r="355" spans="1:100" ht="13">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row>
    <row r="356" spans="1:100" ht="13">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row>
    <row r="357" spans="1:100" ht="13">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row>
    <row r="358" spans="1:100" ht="13">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row>
    <row r="359" spans="1:100" ht="13">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row>
    <row r="360" spans="1:100" ht="13">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row>
    <row r="361" spans="1:100" ht="13">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row>
    <row r="362" spans="1:100" ht="13">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row>
    <row r="363" spans="1:100" ht="1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row>
    <row r="364" spans="1:100" ht="13">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row>
    <row r="365" spans="1:100" ht="13">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row>
    <row r="366" spans="1:100" ht="13">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row>
    <row r="367" spans="1:100" ht="13">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row>
    <row r="368" spans="1:100" ht="13">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row>
    <row r="369" spans="1:100" ht="13">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row>
    <row r="370" spans="1:100" ht="13">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row>
    <row r="371" spans="1:100" ht="13">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row>
    <row r="372" spans="1:100" ht="13">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row>
    <row r="373" spans="1:100" ht="1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row>
    <row r="374" spans="1:100" ht="13">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row>
    <row r="375" spans="1:100" ht="13">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row>
    <row r="376" spans="1:100" ht="13">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row>
    <row r="377" spans="1:100" ht="13">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row>
    <row r="378" spans="1:100" ht="13">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row>
    <row r="379" spans="1:100" ht="13">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row>
    <row r="380" spans="1:100" ht="13">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row>
    <row r="381" spans="1:100" ht="13">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row>
    <row r="382" spans="1:100" ht="13">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row>
    <row r="383" spans="1:100" ht="1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row>
    <row r="384" spans="1:100" ht="13">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row>
    <row r="385" spans="1:100" ht="13">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row>
    <row r="386" spans="1:100" ht="13">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row>
    <row r="387" spans="1:100" ht="13">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row>
    <row r="388" spans="1:100" ht="13">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row>
    <row r="389" spans="1:100" ht="13">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row>
    <row r="390" spans="1:100" ht="13">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row>
    <row r="391" spans="1:100" ht="13">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row>
    <row r="392" spans="1:100" ht="13">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row>
    <row r="393" spans="1:100" ht="1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row>
    <row r="394" spans="1:100" ht="13">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row>
    <row r="395" spans="1:100" ht="13">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row>
    <row r="396" spans="1:100" ht="13">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row>
    <row r="397" spans="1:100" ht="13">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row>
    <row r="398" spans="1:100" ht="13">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row>
    <row r="399" spans="1:100" ht="13">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row>
    <row r="400" spans="1:100" ht="13">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row>
    <row r="401" spans="1:100" ht="13">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row>
    <row r="402" spans="1:100" ht="13">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row>
    <row r="403" spans="1:100" ht="1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row>
    <row r="404" spans="1:100" ht="13">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row>
    <row r="405" spans="1:100" ht="13">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row>
    <row r="406" spans="1:100" ht="1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row>
    <row r="407" spans="1:100" ht="13">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row>
    <row r="408" spans="1:100" ht="13">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row>
    <row r="409" spans="1:100" ht="13">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row>
    <row r="410" spans="1:100" ht="13">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row>
    <row r="411" spans="1:100" ht="13">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row>
    <row r="412" spans="1:100" ht="13">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row>
    <row r="413" spans="1:100" ht="1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row>
    <row r="414" spans="1:100" ht="13">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row>
    <row r="415" spans="1:100" ht="13">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row>
    <row r="416" spans="1:100" ht="13">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row>
    <row r="417" spans="1:100" ht="13">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row>
    <row r="418" spans="1:100" ht="13">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row>
    <row r="419" spans="1:100" ht="13">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row>
    <row r="420" spans="1:100" ht="13">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row>
    <row r="421" spans="1:100" ht="13">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row>
    <row r="422" spans="1:100" ht="13">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row>
    <row r="423" spans="1:100" ht="1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row>
    <row r="424" spans="1:100" ht="13">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row>
    <row r="425" spans="1:100" ht="13">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row>
    <row r="426" spans="1:100" ht="13">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row>
    <row r="427" spans="1:100" ht="13">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row>
    <row r="428" spans="1:100" ht="13">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row>
    <row r="429" spans="1:100" ht="13">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row>
    <row r="430" spans="1:100" ht="13">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row>
    <row r="431" spans="1:100" ht="13">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row>
    <row r="432" spans="1:100" ht="13">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row>
    <row r="433" spans="1:100" ht="1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row>
    <row r="434" spans="1:100" ht="13">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row>
    <row r="435" spans="1:100" ht="13">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row>
    <row r="436" spans="1:100" ht="13">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row>
    <row r="437" spans="1:100" ht="13">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row>
    <row r="438" spans="1:100" ht="13">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row>
    <row r="439" spans="1:100" ht="13">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row>
    <row r="440" spans="1:100" ht="13">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row>
    <row r="441" spans="1:100" ht="13">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row>
    <row r="442" spans="1:100" ht="13">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row>
    <row r="443" spans="1:100" ht="1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row>
    <row r="444" spans="1:100" ht="13">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row>
    <row r="445" spans="1:100" ht="13">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row>
    <row r="446" spans="1:100" ht="13">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row>
    <row r="447" spans="1:100" ht="13">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row>
    <row r="448" spans="1:100" ht="13">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row>
    <row r="449" spans="1:100" ht="13">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row>
    <row r="450" spans="1:100" ht="13">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row>
    <row r="451" spans="1:100" ht="13">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row>
    <row r="452" spans="1:100" ht="13">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row>
    <row r="453" spans="1:100" ht="1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row>
    <row r="454" spans="1:100" ht="13">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row>
    <row r="455" spans="1:100" ht="13">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row>
    <row r="456" spans="1:100" ht="13">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row>
    <row r="457" spans="1:100" ht="13">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row>
    <row r="458" spans="1:100" ht="13">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row>
    <row r="459" spans="1:100" ht="13">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row>
    <row r="460" spans="1:100" ht="13">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row>
    <row r="461" spans="1:100" ht="13">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c r="CO461" s="26"/>
      <c r="CP461" s="26"/>
      <c r="CQ461" s="26"/>
      <c r="CR461" s="26"/>
      <c r="CS461" s="26"/>
      <c r="CT461" s="26"/>
      <c r="CU461" s="26"/>
      <c r="CV461" s="26"/>
    </row>
    <row r="462" spans="1:100" ht="13">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c r="CU462" s="26"/>
      <c r="CV462" s="26"/>
    </row>
    <row r="463" spans="1:100" ht="1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row>
    <row r="464" spans="1:100" ht="13">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row>
    <row r="465" spans="1:100" ht="13">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row>
    <row r="466" spans="1:100" ht="13">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row>
    <row r="467" spans="1:100" ht="13">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row>
    <row r="468" spans="1:100" ht="13">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row>
    <row r="469" spans="1:100" ht="13">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row>
    <row r="470" spans="1:100" ht="13">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row>
    <row r="471" spans="1:100" ht="13">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row>
    <row r="472" spans="1:100" ht="13">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row>
    <row r="473" spans="1:100" ht="1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row>
    <row r="474" spans="1:100" ht="13">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row>
    <row r="475" spans="1:100" ht="13">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row>
    <row r="476" spans="1:100" ht="13">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row>
    <row r="477" spans="1:100" ht="13">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row>
    <row r="478" spans="1:100" ht="13">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row>
    <row r="479" spans="1:100" ht="13">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row>
    <row r="480" spans="1:100" ht="13">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row>
    <row r="481" spans="1:100" ht="13">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row>
    <row r="482" spans="1:100" ht="13">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row>
    <row r="483" spans="1:100" ht="1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row>
    <row r="484" spans="1:100" ht="13">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row>
    <row r="485" spans="1:100" ht="13">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row>
    <row r="486" spans="1:100" ht="13">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row>
    <row r="487" spans="1:100" ht="13">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row>
    <row r="488" spans="1:100" ht="13">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row>
    <row r="489" spans="1:100" ht="13">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row>
    <row r="490" spans="1:100" ht="13">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row>
    <row r="491" spans="1:100" ht="13">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row>
    <row r="492" spans="1:100" ht="13">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row>
    <row r="493" spans="1:100" ht="1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row>
    <row r="494" spans="1:100" ht="13">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c r="CO494" s="26"/>
      <c r="CP494" s="26"/>
      <c r="CQ494" s="26"/>
      <c r="CR494" s="26"/>
      <c r="CS494" s="26"/>
      <c r="CT494" s="26"/>
      <c r="CU494" s="26"/>
      <c r="CV494" s="26"/>
    </row>
    <row r="495" spans="1:100" ht="13">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row>
    <row r="496" spans="1:100" ht="13">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row>
    <row r="497" spans="1:100" ht="13">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row>
    <row r="498" spans="1:100" ht="13">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row>
    <row r="499" spans="1:100" ht="13">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row>
    <row r="500" spans="1:100" ht="13">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row>
    <row r="501" spans="1:100" ht="13">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row>
    <row r="502" spans="1:100" ht="13">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row>
    <row r="503" spans="1:100" ht="1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row>
    <row r="504" spans="1:100" ht="13">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row>
    <row r="505" spans="1:100" ht="13">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row>
    <row r="506" spans="1:100" ht="13">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row>
    <row r="507" spans="1:100" ht="13">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row>
    <row r="508" spans="1:100" ht="13">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row>
    <row r="509" spans="1:100" ht="13">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row>
    <row r="510" spans="1:100" ht="13">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row>
    <row r="511" spans="1:100" ht="13">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row>
    <row r="512" spans="1:100" ht="13">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row>
    <row r="513" spans="1:100" ht="1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row>
    <row r="514" spans="1:100" ht="13">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row>
    <row r="515" spans="1:100" ht="13">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row>
    <row r="516" spans="1:100" ht="13">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row>
    <row r="517" spans="1:100" ht="13">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row>
    <row r="518" spans="1:100" ht="13">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row>
    <row r="519" spans="1:100" ht="13">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row>
    <row r="520" spans="1:100" ht="13">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row>
    <row r="521" spans="1:100" ht="13">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row>
    <row r="522" spans="1:100" ht="13">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row>
    <row r="523" spans="1:100" ht="1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row>
    <row r="524" spans="1:100" ht="13">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row>
    <row r="525" spans="1:100" ht="13">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row>
    <row r="526" spans="1:100" ht="13">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row>
    <row r="527" spans="1:100" ht="13">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row>
    <row r="528" spans="1:100" ht="13">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row>
    <row r="529" spans="1:100" ht="13">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row>
    <row r="530" spans="1:100" ht="13">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row>
    <row r="531" spans="1:100" ht="13">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row>
    <row r="532" spans="1:100" ht="13">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row>
    <row r="533" spans="1:100" ht="1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row>
    <row r="534" spans="1:100" ht="13">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row>
    <row r="535" spans="1:100" ht="13">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row>
    <row r="536" spans="1:100" ht="13">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row>
    <row r="537" spans="1:100" ht="13">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row>
    <row r="538" spans="1:100" ht="13">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row>
    <row r="539" spans="1:100" ht="13">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row>
    <row r="540" spans="1:100" ht="13">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row>
    <row r="541" spans="1:100" ht="13">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row>
    <row r="542" spans="1:100" ht="13">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row>
    <row r="543" spans="1:100" ht="1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row>
    <row r="544" spans="1:100" ht="13">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row>
    <row r="545" spans="1:100" ht="13">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row>
    <row r="546" spans="1:100" ht="13">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row>
    <row r="547" spans="1:100" ht="13">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row>
    <row r="548" spans="1:100" ht="13">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row>
    <row r="549" spans="1:100" ht="13">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row>
    <row r="550" spans="1:100" ht="13">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row>
    <row r="551" spans="1:100" ht="13">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row>
    <row r="552" spans="1:100" ht="13">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row>
    <row r="553" spans="1:100" ht="1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row>
    <row r="554" spans="1:100" ht="13">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row>
    <row r="555" spans="1:100" ht="13">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row>
    <row r="556" spans="1:100" ht="13">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row>
    <row r="557" spans="1:100" ht="13">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row>
    <row r="558" spans="1:100" ht="13">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row>
    <row r="559" spans="1:100" ht="13">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row>
    <row r="560" spans="1:100" ht="13">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row>
    <row r="561" spans="1:100" ht="13">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row>
    <row r="562" spans="1:100" ht="13">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row>
    <row r="563" spans="1:100" ht="1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row>
    <row r="564" spans="1:100" ht="13">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row>
    <row r="565" spans="1:100" ht="13">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row>
    <row r="566" spans="1:100" ht="13">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row>
    <row r="567" spans="1:100" ht="13">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row>
    <row r="568" spans="1:100" ht="13">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row>
    <row r="569" spans="1:100" ht="13">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row>
    <row r="570" spans="1:100" ht="13">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row>
    <row r="571" spans="1:100" ht="13">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row>
    <row r="572" spans="1:100" ht="13">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row>
    <row r="573" spans="1:100" ht="1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row>
    <row r="574" spans="1:100" ht="13">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row>
    <row r="575" spans="1:100" ht="13">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row>
    <row r="576" spans="1:100" ht="13">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row>
    <row r="577" spans="1:100" ht="13">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row>
    <row r="578" spans="1:100" ht="13">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row>
    <row r="579" spans="1:100" ht="13">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row>
    <row r="580" spans="1:100" ht="13">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row>
    <row r="581" spans="1:100" ht="13">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row>
    <row r="582" spans="1:100" ht="13">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row>
    <row r="583" spans="1:100" ht="1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row>
    <row r="584" spans="1:100" ht="13">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row>
    <row r="585" spans="1:100" ht="13">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row>
    <row r="586" spans="1:100" ht="13">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row>
    <row r="587" spans="1:100" ht="13">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row>
    <row r="588" spans="1:100" ht="13">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row>
    <row r="589" spans="1:100" ht="13">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row>
    <row r="590" spans="1:100" ht="13">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c r="CG590" s="26"/>
      <c r="CH590" s="26"/>
      <c r="CI590" s="26"/>
      <c r="CJ590" s="26"/>
      <c r="CK590" s="26"/>
      <c r="CL590" s="26"/>
      <c r="CM590" s="26"/>
      <c r="CN590" s="26"/>
      <c r="CO590" s="26"/>
      <c r="CP590" s="26"/>
      <c r="CQ590" s="26"/>
      <c r="CR590" s="26"/>
      <c r="CS590" s="26"/>
      <c r="CT590" s="26"/>
      <c r="CU590" s="26"/>
      <c r="CV590" s="26"/>
    </row>
    <row r="591" spans="1:100" ht="13">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row>
    <row r="592" spans="1:100" ht="13">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row>
    <row r="593" spans="1:100" ht="1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row>
    <row r="594" spans="1:100" ht="13">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c r="CG594" s="26"/>
      <c r="CH594" s="26"/>
      <c r="CI594" s="26"/>
      <c r="CJ594" s="26"/>
      <c r="CK594" s="26"/>
      <c r="CL594" s="26"/>
      <c r="CM594" s="26"/>
      <c r="CN594" s="26"/>
      <c r="CO594" s="26"/>
      <c r="CP594" s="26"/>
      <c r="CQ594" s="26"/>
      <c r="CR594" s="26"/>
      <c r="CS594" s="26"/>
      <c r="CT594" s="26"/>
      <c r="CU594" s="26"/>
      <c r="CV594" s="26"/>
    </row>
    <row r="595" spans="1:100" ht="13">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c r="CG595" s="26"/>
      <c r="CH595" s="26"/>
      <c r="CI595" s="26"/>
      <c r="CJ595" s="26"/>
      <c r="CK595" s="26"/>
      <c r="CL595" s="26"/>
      <c r="CM595" s="26"/>
      <c r="CN595" s="26"/>
      <c r="CO595" s="26"/>
      <c r="CP595" s="26"/>
      <c r="CQ595" s="26"/>
      <c r="CR595" s="26"/>
      <c r="CS595" s="26"/>
      <c r="CT595" s="26"/>
      <c r="CU595" s="26"/>
      <c r="CV595" s="26"/>
    </row>
    <row r="596" spans="1:100" ht="13">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c r="CO596" s="26"/>
      <c r="CP596" s="26"/>
      <c r="CQ596" s="26"/>
      <c r="CR596" s="26"/>
      <c r="CS596" s="26"/>
      <c r="CT596" s="26"/>
      <c r="CU596" s="26"/>
      <c r="CV596" s="26"/>
    </row>
    <row r="597" spans="1:100" ht="13">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row>
    <row r="598" spans="1:100" ht="13">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c r="CG598" s="26"/>
      <c r="CH598" s="26"/>
      <c r="CI598" s="26"/>
      <c r="CJ598" s="26"/>
      <c r="CK598" s="26"/>
      <c r="CL598" s="26"/>
      <c r="CM598" s="26"/>
      <c r="CN598" s="26"/>
      <c r="CO598" s="26"/>
      <c r="CP598" s="26"/>
      <c r="CQ598" s="26"/>
      <c r="CR598" s="26"/>
      <c r="CS598" s="26"/>
      <c r="CT598" s="26"/>
      <c r="CU598" s="26"/>
      <c r="CV598" s="26"/>
    </row>
    <row r="599" spans="1:100" ht="13">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c r="CO599" s="26"/>
      <c r="CP599" s="26"/>
      <c r="CQ599" s="26"/>
      <c r="CR599" s="26"/>
      <c r="CS599" s="26"/>
      <c r="CT599" s="26"/>
      <c r="CU599" s="26"/>
      <c r="CV599" s="26"/>
    </row>
    <row r="600" spans="1:100" ht="13">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c r="CO600" s="26"/>
      <c r="CP600" s="26"/>
      <c r="CQ600" s="26"/>
      <c r="CR600" s="26"/>
      <c r="CS600" s="26"/>
      <c r="CT600" s="26"/>
      <c r="CU600" s="26"/>
      <c r="CV600" s="26"/>
    </row>
    <row r="601" spans="1:100" ht="13">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c r="CG601" s="26"/>
      <c r="CH601" s="26"/>
      <c r="CI601" s="26"/>
      <c r="CJ601" s="26"/>
      <c r="CK601" s="26"/>
      <c r="CL601" s="26"/>
      <c r="CM601" s="26"/>
      <c r="CN601" s="26"/>
      <c r="CO601" s="26"/>
      <c r="CP601" s="26"/>
      <c r="CQ601" s="26"/>
      <c r="CR601" s="26"/>
      <c r="CS601" s="26"/>
      <c r="CT601" s="26"/>
      <c r="CU601" s="26"/>
      <c r="CV601" s="26"/>
    </row>
    <row r="602" spans="1:100" ht="13">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c r="CO602" s="26"/>
      <c r="CP602" s="26"/>
      <c r="CQ602" s="26"/>
      <c r="CR602" s="26"/>
      <c r="CS602" s="26"/>
      <c r="CT602" s="26"/>
      <c r="CU602" s="26"/>
      <c r="CV602" s="26"/>
    </row>
    <row r="603" spans="1:100" ht="1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c r="CO603" s="26"/>
      <c r="CP603" s="26"/>
      <c r="CQ603" s="26"/>
      <c r="CR603" s="26"/>
      <c r="CS603" s="26"/>
      <c r="CT603" s="26"/>
      <c r="CU603" s="26"/>
      <c r="CV603" s="26"/>
    </row>
    <row r="604" spans="1:100" ht="13">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row>
    <row r="605" spans="1:100" ht="13">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c r="CG605" s="26"/>
      <c r="CH605" s="26"/>
      <c r="CI605" s="26"/>
      <c r="CJ605" s="26"/>
      <c r="CK605" s="26"/>
      <c r="CL605" s="26"/>
      <c r="CM605" s="26"/>
      <c r="CN605" s="26"/>
      <c r="CO605" s="26"/>
      <c r="CP605" s="26"/>
      <c r="CQ605" s="26"/>
      <c r="CR605" s="26"/>
      <c r="CS605" s="26"/>
      <c r="CT605" s="26"/>
      <c r="CU605" s="26"/>
      <c r="CV605" s="26"/>
    </row>
    <row r="606" spans="1:100" ht="13">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row>
    <row r="607" spans="1:100" ht="13">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c r="CU607" s="26"/>
      <c r="CV607" s="26"/>
    </row>
    <row r="608" spans="1:100" ht="13">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26"/>
      <c r="CT608" s="26"/>
      <c r="CU608" s="26"/>
      <c r="CV608" s="26"/>
    </row>
    <row r="609" spans="1:100" ht="13">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c r="CO609" s="26"/>
      <c r="CP609" s="26"/>
      <c r="CQ609" s="26"/>
      <c r="CR609" s="26"/>
      <c r="CS609" s="26"/>
      <c r="CT609" s="26"/>
      <c r="CU609" s="26"/>
      <c r="CV609" s="26"/>
    </row>
    <row r="610" spans="1:100" ht="13">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c r="CO610" s="26"/>
      <c r="CP610" s="26"/>
      <c r="CQ610" s="26"/>
      <c r="CR610" s="26"/>
      <c r="CS610" s="26"/>
      <c r="CT610" s="26"/>
      <c r="CU610" s="26"/>
      <c r="CV610" s="26"/>
    </row>
    <row r="611" spans="1:100" ht="13">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c r="CO611" s="26"/>
      <c r="CP611" s="26"/>
      <c r="CQ611" s="26"/>
      <c r="CR611" s="26"/>
      <c r="CS611" s="26"/>
      <c r="CT611" s="26"/>
      <c r="CU611" s="26"/>
      <c r="CV611" s="26"/>
    </row>
    <row r="612" spans="1:100" ht="13">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26"/>
      <c r="CU612" s="26"/>
      <c r="CV612" s="26"/>
    </row>
    <row r="613" spans="1:100" ht="1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26"/>
      <c r="CU613" s="26"/>
      <c r="CV613" s="26"/>
    </row>
    <row r="614" spans="1:100" ht="13">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c r="CU614" s="26"/>
      <c r="CV614" s="26"/>
    </row>
    <row r="615" spans="1:100" ht="13">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row>
    <row r="616" spans="1:100" ht="13">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row>
    <row r="617" spans="1:100" ht="13">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c r="CU617" s="26"/>
      <c r="CV617" s="26"/>
    </row>
    <row r="618" spans="1:100" ht="13">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row>
    <row r="619" spans="1:100" ht="13">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row>
    <row r="620" spans="1:100" ht="13">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c r="CU620" s="26"/>
      <c r="CV620" s="26"/>
    </row>
    <row r="621" spans="1:100" ht="13">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row>
    <row r="622" spans="1:100" ht="13">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c r="CO622" s="26"/>
      <c r="CP622" s="26"/>
      <c r="CQ622" s="26"/>
      <c r="CR622" s="26"/>
      <c r="CS622" s="26"/>
      <c r="CT622" s="26"/>
      <c r="CU622" s="26"/>
      <c r="CV622" s="26"/>
    </row>
    <row r="623" spans="1:100" ht="1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c r="CU623" s="26"/>
      <c r="CV623" s="26"/>
    </row>
    <row r="624" spans="1:100" ht="13">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c r="CO624" s="26"/>
      <c r="CP624" s="26"/>
      <c r="CQ624" s="26"/>
      <c r="CR624" s="26"/>
      <c r="CS624" s="26"/>
      <c r="CT624" s="26"/>
      <c r="CU624" s="26"/>
      <c r="CV624" s="26"/>
    </row>
    <row r="625" spans="1:100" ht="13">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c r="CU625" s="26"/>
      <c r="CV625" s="26"/>
    </row>
    <row r="626" spans="1:100" ht="13">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row>
    <row r="627" spans="1:100" ht="13">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c r="CO627" s="26"/>
      <c r="CP627" s="26"/>
      <c r="CQ627" s="26"/>
      <c r="CR627" s="26"/>
      <c r="CS627" s="26"/>
      <c r="CT627" s="26"/>
      <c r="CU627" s="26"/>
      <c r="CV627" s="26"/>
    </row>
    <row r="628" spans="1:100" ht="13">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c r="CO628" s="26"/>
      <c r="CP628" s="26"/>
      <c r="CQ628" s="26"/>
      <c r="CR628" s="26"/>
      <c r="CS628" s="26"/>
      <c r="CT628" s="26"/>
      <c r="CU628" s="26"/>
      <c r="CV628" s="26"/>
    </row>
    <row r="629" spans="1:100" ht="13">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c r="CU629" s="26"/>
      <c r="CV629" s="26"/>
    </row>
    <row r="630" spans="1:100" ht="13">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c r="CO630" s="26"/>
      <c r="CP630" s="26"/>
      <c r="CQ630" s="26"/>
      <c r="CR630" s="26"/>
      <c r="CS630" s="26"/>
      <c r="CT630" s="26"/>
      <c r="CU630" s="26"/>
      <c r="CV630" s="26"/>
    </row>
    <row r="631" spans="1:100" ht="13">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c r="CO631" s="26"/>
      <c r="CP631" s="26"/>
      <c r="CQ631" s="26"/>
      <c r="CR631" s="26"/>
      <c r="CS631" s="26"/>
      <c r="CT631" s="26"/>
      <c r="CU631" s="26"/>
      <c r="CV631" s="26"/>
    </row>
    <row r="632" spans="1:100" ht="13">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c r="CU632" s="26"/>
      <c r="CV632" s="26"/>
    </row>
    <row r="633" spans="1:100" ht="1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c r="CO633" s="26"/>
      <c r="CP633" s="26"/>
      <c r="CQ633" s="26"/>
      <c r="CR633" s="26"/>
      <c r="CS633" s="26"/>
      <c r="CT633" s="26"/>
      <c r="CU633" s="26"/>
      <c r="CV633" s="26"/>
    </row>
    <row r="634" spans="1:100" ht="13">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c r="CO634" s="26"/>
      <c r="CP634" s="26"/>
      <c r="CQ634" s="26"/>
      <c r="CR634" s="26"/>
      <c r="CS634" s="26"/>
      <c r="CT634" s="26"/>
      <c r="CU634" s="26"/>
      <c r="CV634" s="26"/>
    </row>
    <row r="635" spans="1:100" ht="13">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row>
    <row r="636" spans="1:100" ht="13">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row>
    <row r="637" spans="1:100" ht="13">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row>
    <row r="638" spans="1:100" ht="13">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row>
    <row r="639" spans="1:100" ht="13">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row>
    <row r="640" spans="1:100" ht="13">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c r="CU640" s="26"/>
      <c r="CV640" s="26"/>
    </row>
    <row r="641" spans="1:100" ht="13">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c r="CG641" s="26"/>
      <c r="CH641" s="26"/>
      <c r="CI641" s="26"/>
      <c r="CJ641" s="26"/>
      <c r="CK641" s="26"/>
      <c r="CL641" s="26"/>
      <c r="CM641" s="26"/>
      <c r="CN641" s="26"/>
      <c r="CO641" s="26"/>
      <c r="CP641" s="26"/>
      <c r="CQ641" s="26"/>
      <c r="CR641" s="26"/>
      <c r="CS641" s="26"/>
      <c r="CT641" s="26"/>
      <c r="CU641" s="26"/>
      <c r="CV641" s="26"/>
    </row>
    <row r="642" spans="1:100" ht="13">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26"/>
      <c r="CU642" s="26"/>
      <c r="CV642" s="26"/>
    </row>
    <row r="643" spans="1:100" ht="1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26"/>
      <c r="CU643" s="26"/>
      <c r="CV643" s="26"/>
    </row>
    <row r="644" spans="1:100" ht="13">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c r="CG644" s="26"/>
      <c r="CH644" s="26"/>
      <c r="CI644" s="26"/>
      <c r="CJ644" s="26"/>
      <c r="CK644" s="26"/>
      <c r="CL644" s="26"/>
      <c r="CM644" s="26"/>
      <c r="CN644" s="26"/>
      <c r="CO644" s="26"/>
      <c r="CP644" s="26"/>
      <c r="CQ644" s="26"/>
      <c r="CR644" s="26"/>
      <c r="CS644" s="26"/>
      <c r="CT644" s="26"/>
      <c r="CU644" s="26"/>
      <c r="CV644" s="26"/>
    </row>
    <row r="645" spans="1:100" ht="13">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26"/>
      <c r="CT645" s="26"/>
      <c r="CU645" s="26"/>
      <c r="CV645" s="26"/>
    </row>
    <row r="646" spans="1:100" ht="13">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26"/>
      <c r="CU646" s="26"/>
      <c r="CV646" s="26"/>
    </row>
    <row r="647" spans="1:100" ht="13">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c r="CU647" s="26"/>
      <c r="CV647" s="26"/>
    </row>
    <row r="648" spans="1:100" ht="13">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c r="CO648" s="26"/>
      <c r="CP648" s="26"/>
      <c r="CQ648" s="26"/>
      <c r="CR648" s="26"/>
      <c r="CS648" s="26"/>
      <c r="CT648" s="26"/>
      <c r="CU648" s="26"/>
      <c r="CV648" s="26"/>
    </row>
    <row r="649" spans="1:100" ht="13">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c r="CO649" s="26"/>
      <c r="CP649" s="26"/>
      <c r="CQ649" s="26"/>
      <c r="CR649" s="26"/>
      <c r="CS649" s="26"/>
      <c r="CT649" s="26"/>
      <c r="CU649" s="26"/>
      <c r="CV649" s="26"/>
    </row>
    <row r="650" spans="1:100" ht="13">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26"/>
      <c r="CP650" s="26"/>
      <c r="CQ650" s="26"/>
      <c r="CR650" s="26"/>
      <c r="CS650" s="26"/>
      <c r="CT650" s="26"/>
      <c r="CU650" s="26"/>
      <c r="CV650" s="26"/>
    </row>
    <row r="651" spans="1:100" ht="13">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26"/>
      <c r="CQ651" s="26"/>
      <c r="CR651" s="26"/>
      <c r="CS651" s="26"/>
      <c r="CT651" s="26"/>
      <c r="CU651" s="26"/>
      <c r="CV651" s="26"/>
    </row>
    <row r="652" spans="1:100" ht="13">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26"/>
      <c r="CT652" s="26"/>
      <c r="CU652" s="26"/>
      <c r="CV652" s="26"/>
    </row>
    <row r="653" spans="1:100" ht="1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c r="CO653" s="26"/>
      <c r="CP653" s="26"/>
      <c r="CQ653" s="26"/>
      <c r="CR653" s="26"/>
      <c r="CS653" s="26"/>
      <c r="CT653" s="26"/>
      <c r="CU653" s="26"/>
      <c r="CV653" s="26"/>
    </row>
    <row r="654" spans="1:100" ht="13">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c r="CO654" s="26"/>
      <c r="CP654" s="26"/>
      <c r="CQ654" s="26"/>
      <c r="CR654" s="26"/>
      <c r="CS654" s="26"/>
      <c r="CT654" s="26"/>
      <c r="CU654" s="26"/>
      <c r="CV654" s="26"/>
    </row>
    <row r="655" spans="1:100" ht="13">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J655" s="26"/>
      <c r="CK655" s="26"/>
      <c r="CL655" s="26"/>
      <c r="CM655" s="26"/>
      <c r="CN655" s="26"/>
      <c r="CO655" s="26"/>
      <c r="CP655" s="26"/>
      <c r="CQ655" s="26"/>
      <c r="CR655" s="26"/>
      <c r="CS655" s="26"/>
      <c r="CT655" s="26"/>
      <c r="CU655" s="26"/>
      <c r="CV655" s="26"/>
    </row>
    <row r="656" spans="1:100" ht="13">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row>
    <row r="657" spans="1:100" ht="13">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c r="CU657" s="26"/>
      <c r="CV657" s="26"/>
    </row>
    <row r="658" spans="1:100" ht="13">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c r="CU658" s="26"/>
      <c r="CV658" s="26"/>
    </row>
    <row r="659" spans="1:100" ht="13">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c r="CO659" s="26"/>
      <c r="CP659" s="26"/>
      <c r="CQ659" s="26"/>
      <c r="CR659" s="26"/>
      <c r="CS659" s="26"/>
      <c r="CT659" s="26"/>
      <c r="CU659" s="26"/>
      <c r="CV659" s="26"/>
    </row>
    <row r="660" spans="1:100" ht="13">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c r="CO660" s="26"/>
      <c r="CP660" s="26"/>
      <c r="CQ660" s="26"/>
      <c r="CR660" s="26"/>
      <c r="CS660" s="26"/>
      <c r="CT660" s="26"/>
      <c r="CU660" s="26"/>
      <c r="CV660" s="26"/>
    </row>
    <row r="661" spans="1:100" ht="13">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c r="CU661" s="26"/>
      <c r="CV661" s="26"/>
    </row>
    <row r="662" spans="1:100" ht="13">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c r="CG662" s="26"/>
      <c r="CH662" s="26"/>
      <c r="CI662" s="26"/>
      <c r="CJ662" s="26"/>
      <c r="CK662" s="26"/>
      <c r="CL662" s="26"/>
      <c r="CM662" s="26"/>
      <c r="CN662" s="26"/>
      <c r="CO662" s="26"/>
      <c r="CP662" s="26"/>
      <c r="CQ662" s="26"/>
      <c r="CR662" s="26"/>
      <c r="CS662" s="26"/>
      <c r="CT662" s="26"/>
      <c r="CU662" s="26"/>
      <c r="CV662" s="26"/>
    </row>
    <row r="663" spans="1:100" ht="1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c r="CU663" s="26"/>
      <c r="CV663" s="26"/>
    </row>
    <row r="664" spans="1:100" ht="13">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c r="CU664" s="26"/>
      <c r="CV664" s="26"/>
    </row>
    <row r="665" spans="1:100" ht="13">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c r="CO665" s="26"/>
      <c r="CP665" s="26"/>
      <c r="CQ665" s="26"/>
      <c r="CR665" s="26"/>
      <c r="CS665" s="26"/>
      <c r="CT665" s="26"/>
      <c r="CU665" s="26"/>
      <c r="CV665" s="26"/>
    </row>
    <row r="666" spans="1:100" ht="13">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c r="CO666" s="26"/>
      <c r="CP666" s="26"/>
      <c r="CQ666" s="26"/>
      <c r="CR666" s="26"/>
      <c r="CS666" s="26"/>
      <c r="CT666" s="26"/>
      <c r="CU666" s="26"/>
      <c r="CV666" s="26"/>
    </row>
    <row r="667" spans="1:100" ht="13">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row>
    <row r="668" spans="1:100" ht="13">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c r="CU668" s="26"/>
      <c r="CV668" s="26"/>
    </row>
    <row r="669" spans="1:100" ht="13">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c r="CU669" s="26"/>
      <c r="CV669" s="26"/>
    </row>
    <row r="670" spans="1:100" ht="13">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c r="CU670" s="26"/>
      <c r="CV670" s="26"/>
    </row>
    <row r="671" spans="1:100" ht="13">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row>
    <row r="672" spans="1:100" ht="13">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c r="CU672" s="26"/>
      <c r="CV672" s="26"/>
    </row>
    <row r="673" spans="1:100" ht="1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c r="CU673" s="26"/>
      <c r="CV673" s="26"/>
    </row>
    <row r="674" spans="1:100" ht="13">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c r="CO674" s="26"/>
      <c r="CP674" s="26"/>
      <c r="CQ674" s="26"/>
      <c r="CR674" s="26"/>
      <c r="CS674" s="26"/>
      <c r="CT674" s="26"/>
      <c r="CU674" s="26"/>
      <c r="CV674" s="26"/>
    </row>
    <row r="675" spans="1:100" ht="13">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c r="CU675" s="26"/>
      <c r="CV675" s="26"/>
    </row>
    <row r="676" spans="1:100" ht="13">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c r="CU676" s="26"/>
      <c r="CV676" s="26"/>
    </row>
    <row r="677" spans="1:100" ht="13">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c r="CU677" s="26"/>
      <c r="CV677" s="26"/>
    </row>
    <row r="678" spans="1:100" ht="13">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row>
    <row r="679" spans="1:100" ht="13">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row>
    <row r="680" spans="1:100" ht="13">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c r="CU680" s="26"/>
      <c r="CV680" s="26"/>
    </row>
    <row r="681" spans="1:100" ht="13">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26"/>
      <c r="CP681" s="26"/>
      <c r="CQ681" s="26"/>
      <c r="CR681" s="26"/>
      <c r="CS681" s="26"/>
      <c r="CT681" s="26"/>
      <c r="CU681" s="26"/>
      <c r="CV681" s="26"/>
    </row>
    <row r="682" spans="1:100" ht="13">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c r="CU682" s="26"/>
      <c r="CV682" s="26"/>
    </row>
    <row r="683" spans="1:100" ht="1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c r="CO683" s="26"/>
      <c r="CP683" s="26"/>
      <c r="CQ683" s="26"/>
      <c r="CR683" s="26"/>
      <c r="CS683" s="26"/>
      <c r="CT683" s="26"/>
      <c r="CU683" s="26"/>
      <c r="CV683" s="26"/>
    </row>
    <row r="684" spans="1:100" ht="13">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c r="CO684" s="26"/>
      <c r="CP684" s="26"/>
      <c r="CQ684" s="26"/>
      <c r="CR684" s="26"/>
      <c r="CS684" s="26"/>
      <c r="CT684" s="26"/>
      <c r="CU684" s="26"/>
      <c r="CV684" s="26"/>
    </row>
    <row r="685" spans="1:100" ht="13">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c r="CU685" s="26"/>
      <c r="CV685" s="26"/>
    </row>
    <row r="686" spans="1:100" ht="13">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c r="CO686" s="26"/>
      <c r="CP686" s="26"/>
      <c r="CQ686" s="26"/>
      <c r="CR686" s="26"/>
      <c r="CS686" s="26"/>
      <c r="CT686" s="26"/>
      <c r="CU686" s="26"/>
      <c r="CV686" s="26"/>
    </row>
    <row r="687" spans="1:100" ht="13">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c r="CO687" s="26"/>
      <c r="CP687" s="26"/>
      <c r="CQ687" s="26"/>
      <c r="CR687" s="26"/>
      <c r="CS687" s="26"/>
      <c r="CT687" s="26"/>
      <c r="CU687" s="26"/>
      <c r="CV687" s="26"/>
    </row>
    <row r="688" spans="1:100" ht="13">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c r="CO688" s="26"/>
      <c r="CP688" s="26"/>
      <c r="CQ688" s="26"/>
      <c r="CR688" s="26"/>
      <c r="CS688" s="26"/>
      <c r="CT688" s="26"/>
      <c r="CU688" s="26"/>
      <c r="CV688" s="26"/>
    </row>
    <row r="689" spans="1:100" ht="13">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c r="CG689" s="26"/>
      <c r="CH689" s="26"/>
      <c r="CI689" s="26"/>
      <c r="CJ689" s="26"/>
      <c r="CK689" s="26"/>
      <c r="CL689" s="26"/>
      <c r="CM689" s="26"/>
      <c r="CN689" s="26"/>
      <c r="CO689" s="26"/>
      <c r="CP689" s="26"/>
      <c r="CQ689" s="26"/>
      <c r="CR689" s="26"/>
      <c r="CS689" s="26"/>
      <c r="CT689" s="26"/>
      <c r="CU689" s="26"/>
      <c r="CV689" s="26"/>
    </row>
    <row r="690" spans="1:100" ht="13">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c r="CO690" s="26"/>
      <c r="CP690" s="26"/>
      <c r="CQ690" s="26"/>
      <c r="CR690" s="26"/>
      <c r="CS690" s="26"/>
      <c r="CT690" s="26"/>
      <c r="CU690" s="26"/>
      <c r="CV690" s="26"/>
    </row>
    <row r="691" spans="1:100" ht="13">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c r="CO691" s="26"/>
      <c r="CP691" s="26"/>
      <c r="CQ691" s="26"/>
      <c r="CR691" s="26"/>
      <c r="CS691" s="26"/>
      <c r="CT691" s="26"/>
      <c r="CU691" s="26"/>
      <c r="CV691" s="26"/>
    </row>
    <row r="692" spans="1:100" ht="13">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c r="CO692" s="26"/>
      <c r="CP692" s="26"/>
      <c r="CQ692" s="26"/>
      <c r="CR692" s="26"/>
      <c r="CS692" s="26"/>
      <c r="CT692" s="26"/>
      <c r="CU692" s="26"/>
      <c r="CV692" s="26"/>
    </row>
    <row r="693" spans="1:100" ht="1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c r="CO693" s="26"/>
      <c r="CP693" s="26"/>
      <c r="CQ693" s="26"/>
      <c r="CR693" s="26"/>
      <c r="CS693" s="26"/>
      <c r="CT693" s="26"/>
      <c r="CU693" s="26"/>
      <c r="CV693" s="26"/>
    </row>
    <row r="694" spans="1:100" ht="13">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c r="CO694" s="26"/>
      <c r="CP694" s="26"/>
      <c r="CQ694" s="26"/>
      <c r="CR694" s="26"/>
      <c r="CS694" s="26"/>
      <c r="CT694" s="26"/>
      <c r="CU694" s="26"/>
      <c r="CV694" s="26"/>
    </row>
    <row r="695" spans="1:100" ht="13">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c r="CO695" s="26"/>
      <c r="CP695" s="26"/>
      <c r="CQ695" s="26"/>
      <c r="CR695" s="26"/>
      <c r="CS695" s="26"/>
      <c r="CT695" s="26"/>
      <c r="CU695" s="26"/>
      <c r="CV695" s="26"/>
    </row>
    <row r="696" spans="1:100" ht="13">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c r="CO696" s="26"/>
      <c r="CP696" s="26"/>
      <c r="CQ696" s="26"/>
      <c r="CR696" s="26"/>
      <c r="CS696" s="26"/>
      <c r="CT696" s="26"/>
      <c r="CU696" s="26"/>
      <c r="CV696" s="26"/>
    </row>
    <row r="697" spans="1:100" ht="13">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c r="CO697" s="26"/>
      <c r="CP697" s="26"/>
      <c r="CQ697" s="26"/>
      <c r="CR697" s="26"/>
      <c r="CS697" s="26"/>
      <c r="CT697" s="26"/>
      <c r="CU697" s="26"/>
      <c r="CV697" s="26"/>
    </row>
    <row r="698" spans="1:100" ht="13">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c r="CO698" s="26"/>
      <c r="CP698" s="26"/>
      <c r="CQ698" s="26"/>
      <c r="CR698" s="26"/>
      <c r="CS698" s="26"/>
      <c r="CT698" s="26"/>
      <c r="CU698" s="26"/>
      <c r="CV698" s="26"/>
    </row>
    <row r="699" spans="1:100" ht="13">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c r="CO699" s="26"/>
      <c r="CP699" s="26"/>
      <c r="CQ699" s="26"/>
      <c r="CR699" s="26"/>
      <c r="CS699" s="26"/>
      <c r="CT699" s="26"/>
      <c r="CU699" s="26"/>
      <c r="CV699" s="26"/>
    </row>
    <row r="700" spans="1:100" ht="13">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c r="CO700" s="26"/>
      <c r="CP700" s="26"/>
      <c r="CQ700" s="26"/>
      <c r="CR700" s="26"/>
      <c r="CS700" s="26"/>
      <c r="CT700" s="26"/>
      <c r="CU700" s="26"/>
      <c r="CV700" s="26"/>
    </row>
    <row r="701" spans="1:100" ht="13">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c r="CO701" s="26"/>
      <c r="CP701" s="26"/>
      <c r="CQ701" s="26"/>
      <c r="CR701" s="26"/>
      <c r="CS701" s="26"/>
      <c r="CT701" s="26"/>
      <c r="CU701" s="26"/>
      <c r="CV701" s="26"/>
    </row>
    <row r="702" spans="1:100" ht="13">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c r="CO702" s="26"/>
      <c r="CP702" s="26"/>
      <c r="CQ702" s="26"/>
      <c r="CR702" s="26"/>
      <c r="CS702" s="26"/>
      <c r="CT702" s="26"/>
      <c r="CU702" s="26"/>
      <c r="CV702" s="26"/>
    </row>
    <row r="703" spans="1:100" ht="1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row>
    <row r="704" spans="1:100" ht="13">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row>
    <row r="705" spans="1:100" ht="13">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row>
    <row r="706" spans="1:100" ht="13">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row>
    <row r="707" spans="1:100" ht="13">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row>
    <row r="708" spans="1:100" ht="13">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c r="CG708" s="26"/>
      <c r="CH708" s="26"/>
      <c r="CI708" s="26"/>
      <c r="CJ708" s="26"/>
      <c r="CK708" s="26"/>
      <c r="CL708" s="26"/>
      <c r="CM708" s="26"/>
      <c r="CN708" s="26"/>
      <c r="CO708" s="26"/>
      <c r="CP708" s="26"/>
      <c r="CQ708" s="26"/>
      <c r="CR708" s="26"/>
      <c r="CS708" s="26"/>
      <c r="CT708" s="26"/>
      <c r="CU708" s="26"/>
      <c r="CV708" s="26"/>
    </row>
    <row r="709" spans="1:100" ht="13">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c r="CO709" s="26"/>
      <c r="CP709" s="26"/>
      <c r="CQ709" s="26"/>
      <c r="CR709" s="26"/>
      <c r="CS709" s="26"/>
      <c r="CT709" s="26"/>
      <c r="CU709" s="26"/>
      <c r="CV709" s="26"/>
    </row>
    <row r="710" spans="1:100" ht="13">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c r="CG710" s="26"/>
      <c r="CH710" s="26"/>
      <c r="CI710" s="26"/>
      <c r="CJ710" s="26"/>
      <c r="CK710" s="26"/>
      <c r="CL710" s="26"/>
      <c r="CM710" s="26"/>
      <c r="CN710" s="26"/>
      <c r="CO710" s="26"/>
      <c r="CP710" s="26"/>
      <c r="CQ710" s="26"/>
      <c r="CR710" s="26"/>
      <c r="CS710" s="26"/>
      <c r="CT710" s="26"/>
      <c r="CU710" s="26"/>
      <c r="CV710" s="26"/>
    </row>
    <row r="711" spans="1:100" ht="13">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c r="CO711" s="26"/>
      <c r="CP711" s="26"/>
      <c r="CQ711" s="26"/>
      <c r="CR711" s="26"/>
      <c r="CS711" s="26"/>
      <c r="CT711" s="26"/>
      <c r="CU711" s="26"/>
      <c r="CV711" s="26"/>
    </row>
    <row r="712" spans="1:100" ht="13">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c r="CO712" s="26"/>
      <c r="CP712" s="26"/>
      <c r="CQ712" s="26"/>
      <c r="CR712" s="26"/>
      <c r="CS712" s="26"/>
      <c r="CT712" s="26"/>
      <c r="CU712" s="26"/>
      <c r="CV712" s="26"/>
    </row>
    <row r="713" spans="1:100" ht="1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c r="CG713" s="26"/>
      <c r="CH713" s="26"/>
      <c r="CI713" s="26"/>
      <c r="CJ713" s="26"/>
      <c r="CK713" s="26"/>
      <c r="CL713" s="26"/>
      <c r="CM713" s="26"/>
      <c r="CN713" s="26"/>
      <c r="CO713" s="26"/>
      <c r="CP713" s="26"/>
      <c r="CQ713" s="26"/>
      <c r="CR713" s="26"/>
      <c r="CS713" s="26"/>
      <c r="CT713" s="26"/>
      <c r="CU713" s="26"/>
      <c r="CV713" s="26"/>
    </row>
    <row r="714" spans="1:100" ht="13">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c r="CG714" s="26"/>
      <c r="CH714" s="26"/>
      <c r="CI714" s="26"/>
      <c r="CJ714" s="26"/>
      <c r="CK714" s="26"/>
      <c r="CL714" s="26"/>
      <c r="CM714" s="26"/>
      <c r="CN714" s="26"/>
      <c r="CO714" s="26"/>
      <c r="CP714" s="26"/>
      <c r="CQ714" s="26"/>
      <c r="CR714" s="26"/>
      <c r="CS714" s="26"/>
      <c r="CT714" s="26"/>
      <c r="CU714" s="26"/>
      <c r="CV714" s="26"/>
    </row>
    <row r="715" spans="1:100" ht="13">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c r="CG715" s="26"/>
      <c r="CH715" s="26"/>
      <c r="CI715" s="26"/>
      <c r="CJ715" s="26"/>
      <c r="CK715" s="26"/>
      <c r="CL715" s="26"/>
      <c r="CM715" s="26"/>
      <c r="CN715" s="26"/>
      <c r="CO715" s="26"/>
      <c r="CP715" s="26"/>
      <c r="CQ715" s="26"/>
      <c r="CR715" s="26"/>
      <c r="CS715" s="26"/>
      <c r="CT715" s="26"/>
      <c r="CU715" s="26"/>
      <c r="CV715" s="26"/>
    </row>
    <row r="716" spans="1:100" ht="13">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26"/>
      <c r="CO716" s="26"/>
      <c r="CP716" s="26"/>
      <c r="CQ716" s="26"/>
      <c r="CR716" s="26"/>
      <c r="CS716" s="26"/>
      <c r="CT716" s="26"/>
      <c r="CU716" s="26"/>
      <c r="CV716" s="26"/>
    </row>
    <row r="717" spans="1:100" ht="13">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c r="CG717" s="26"/>
      <c r="CH717" s="26"/>
      <c r="CI717" s="26"/>
      <c r="CJ717" s="26"/>
      <c r="CK717" s="26"/>
      <c r="CL717" s="26"/>
      <c r="CM717" s="26"/>
      <c r="CN717" s="26"/>
      <c r="CO717" s="26"/>
      <c r="CP717" s="26"/>
      <c r="CQ717" s="26"/>
      <c r="CR717" s="26"/>
      <c r="CS717" s="26"/>
      <c r="CT717" s="26"/>
      <c r="CU717" s="26"/>
      <c r="CV717" s="26"/>
    </row>
    <row r="718" spans="1:100" ht="13">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c r="CG718" s="26"/>
      <c r="CH718" s="26"/>
      <c r="CI718" s="26"/>
      <c r="CJ718" s="26"/>
      <c r="CK718" s="26"/>
      <c r="CL718" s="26"/>
      <c r="CM718" s="26"/>
      <c r="CN718" s="26"/>
      <c r="CO718" s="26"/>
      <c r="CP718" s="26"/>
      <c r="CQ718" s="26"/>
      <c r="CR718" s="26"/>
      <c r="CS718" s="26"/>
      <c r="CT718" s="26"/>
      <c r="CU718" s="26"/>
      <c r="CV718" s="26"/>
    </row>
    <row r="719" spans="1:100" ht="13">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c r="CG719" s="26"/>
      <c r="CH719" s="26"/>
      <c r="CI719" s="26"/>
      <c r="CJ719" s="26"/>
      <c r="CK719" s="26"/>
      <c r="CL719" s="26"/>
      <c r="CM719" s="26"/>
      <c r="CN719" s="26"/>
      <c r="CO719" s="26"/>
      <c r="CP719" s="26"/>
      <c r="CQ719" s="26"/>
      <c r="CR719" s="26"/>
      <c r="CS719" s="26"/>
      <c r="CT719" s="26"/>
      <c r="CU719" s="26"/>
      <c r="CV719" s="26"/>
    </row>
    <row r="720" spans="1:100" ht="13">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c r="CG720" s="26"/>
      <c r="CH720" s="26"/>
      <c r="CI720" s="26"/>
      <c r="CJ720" s="26"/>
      <c r="CK720" s="26"/>
      <c r="CL720" s="26"/>
      <c r="CM720" s="26"/>
      <c r="CN720" s="26"/>
      <c r="CO720" s="26"/>
      <c r="CP720" s="26"/>
      <c r="CQ720" s="26"/>
      <c r="CR720" s="26"/>
      <c r="CS720" s="26"/>
      <c r="CT720" s="26"/>
      <c r="CU720" s="26"/>
      <c r="CV720" s="26"/>
    </row>
    <row r="721" spans="1:100" ht="13">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c r="CO721" s="26"/>
      <c r="CP721" s="26"/>
      <c r="CQ721" s="26"/>
      <c r="CR721" s="26"/>
      <c r="CS721" s="26"/>
      <c r="CT721" s="26"/>
      <c r="CU721" s="26"/>
      <c r="CV721" s="26"/>
    </row>
    <row r="722" spans="1:100" ht="13">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c r="CG722" s="26"/>
      <c r="CH722" s="26"/>
      <c r="CI722" s="26"/>
      <c r="CJ722" s="26"/>
      <c r="CK722" s="26"/>
      <c r="CL722" s="26"/>
      <c r="CM722" s="26"/>
      <c r="CN722" s="26"/>
      <c r="CO722" s="26"/>
      <c r="CP722" s="26"/>
      <c r="CQ722" s="26"/>
      <c r="CR722" s="26"/>
      <c r="CS722" s="26"/>
      <c r="CT722" s="26"/>
      <c r="CU722" s="26"/>
      <c r="CV722" s="26"/>
    </row>
    <row r="723" spans="1:100" ht="1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c r="CG723" s="26"/>
      <c r="CH723" s="26"/>
      <c r="CI723" s="26"/>
      <c r="CJ723" s="26"/>
      <c r="CK723" s="26"/>
      <c r="CL723" s="26"/>
      <c r="CM723" s="26"/>
      <c r="CN723" s="26"/>
      <c r="CO723" s="26"/>
      <c r="CP723" s="26"/>
      <c r="CQ723" s="26"/>
      <c r="CR723" s="26"/>
      <c r="CS723" s="26"/>
      <c r="CT723" s="26"/>
      <c r="CU723" s="26"/>
      <c r="CV723" s="26"/>
    </row>
    <row r="724" spans="1:100" ht="13">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c r="CG724" s="26"/>
      <c r="CH724" s="26"/>
      <c r="CI724" s="26"/>
      <c r="CJ724" s="26"/>
      <c r="CK724" s="26"/>
      <c r="CL724" s="26"/>
      <c r="CM724" s="26"/>
      <c r="CN724" s="26"/>
      <c r="CO724" s="26"/>
      <c r="CP724" s="26"/>
      <c r="CQ724" s="26"/>
      <c r="CR724" s="26"/>
      <c r="CS724" s="26"/>
      <c r="CT724" s="26"/>
      <c r="CU724" s="26"/>
      <c r="CV724" s="26"/>
    </row>
    <row r="725" spans="1:100" ht="13">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c r="CG725" s="26"/>
      <c r="CH725" s="26"/>
      <c r="CI725" s="26"/>
      <c r="CJ725" s="26"/>
      <c r="CK725" s="26"/>
      <c r="CL725" s="26"/>
      <c r="CM725" s="26"/>
      <c r="CN725" s="26"/>
      <c r="CO725" s="26"/>
      <c r="CP725" s="26"/>
      <c r="CQ725" s="26"/>
      <c r="CR725" s="26"/>
      <c r="CS725" s="26"/>
      <c r="CT725" s="26"/>
      <c r="CU725" s="26"/>
      <c r="CV725" s="26"/>
    </row>
    <row r="726" spans="1:100" ht="13">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c r="CO726" s="26"/>
      <c r="CP726" s="26"/>
      <c r="CQ726" s="26"/>
      <c r="CR726" s="26"/>
      <c r="CS726" s="26"/>
      <c r="CT726" s="26"/>
      <c r="CU726" s="26"/>
      <c r="CV726" s="26"/>
    </row>
    <row r="727" spans="1:100" ht="13">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c r="CG727" s="26"/>
      <c r="CH727" s="26"/>
      <c r="CI727" s="26"/>
      <c r="CJ727" s="26"/>
      <c r="CK727" s="26"/>
      <c r="CL727" s="26"/>
      <c r="CM727" s="26"/>
      <c r="CN727" s="26"/>
      <c r="CO727" s="26"/>
      <c r="CP727" s="26"/>
      <c r="CQ727" s="26"/>
      <c r="CR727" s="26"/>
      <c r="CS727" s="26"/>
      <c r="CT727" s="26"/>
      <c r="CU727" s="26"/>
      <c r="CV727" s="26"/>
    </row>
    <row r="728" spans="1:100" ht="13">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c r="CG728" s="26"/>
      <c r="CH728" s="26"/>
      <c r="CI728" s="26"/>
      <c r="CJ728" s="26"/>
      <c r="CK728" s="26"/>
      <c r="CL728" s="26"/>
      <c r="CM728" s="26"/>
      <c r="CN728" s="26"/>
      <c r="CO728" s="26"/>
      <c r="CP728" s="26"/>
      <c r="CQ728" s="26"/>
      <c r="CR728" s="26"/>
      <c r="CS728" s="26"/>
      <c r="CT728" s="26"/>
      <c r="CU728" s="26"/>
      <c r="CV728" s="26"/>
    </row>
    <row r="729" spans="1:100" ht="13">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c r="CG729" s="26"/>
      <c r="CH729" s="26"/>
      <c r="CI729" s="26"/>
      <c r="CJ729" s="26"/>
      <c r="CK729" s="26"/>
      <c r="CL729" s="26"/>
      <c r="CM729" s="26"/>
      <c r="CN729" s="26"/>
      <c r="CO729" s="26"/>
      <c r="CP729" s="26"/>
      <c r="CQ729" s="26"/>
      <c r="CR729" s="26"/>
      <c r="CS729" s="26"/>
      <c r="CT729" s="26"/>
      <c r="CU729" s="26"/>
      <c r="CV729" s="26"/>
    </row>
    <row r="730" spans="1:100" ht="13">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c r="CG730" s="26"/>
      <c r="CH730" s="26"/>
      <c r="CI730" s="26"/>
      <c r="CJ730" s="26"/>
      <c r="CK730" s="26"/>
      <c r="CL730" s="26"/>
      <c r="CM730" s="26"/>
      <c r="CN730" s="26"/>
      <c r="CO730" s="26"/>
      <c r="CP730" s="26"/>
      <c r="CQ730" s="26"/>
      <c r="CR730" s="26"/>
      <c r="CS730" s="26"/>
      <c r="CT730" s="26"/>
      <c r="CU730" s="26"/>
      <c r="CV730" s="26"/>
    </row>
    <row r="731" spans="1:100" ht="13">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c r="CG731" s="26"/>
      <c r="CH731" s="26"/>
      <c r="CI731" s="26"/>
      <c r="CJ731" s="26"/>
      <c r="CK731" s="26"/>
      <c r="CL731" s="26"/>
      <c r="CM731" s="26"/>
      <c r="CN731" s="26"/>
      <c r="CO731" s="26"/>
      <c r="CP731" s="26"/>
      <c r="CQ731" s="26"/>
      <c r="CR731" s="26"/>
      <c r="CS731" s="26"/>
      <c r="CT731" s="26"/>
      <c r="CU731" s="26"/>
      <c r="CV731" s="26"/>
    </row>
    <row r="732" spans="1:100" ht="13">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c r="CG732" s="26"/>
      <c r="CH732" s="26"/>
      <c r="CI732" s="26"/>
      <c r="CJ732" s="26"/>
      <c r="CK732" s="26"/>
      <c r="CL732" s="26"/>
      <c r="CM732" s="26"/>
      <c r="CN732" s="26"/>
      <c r="CO732" s="26"/>
      <c r="CP732" s="26"/>
      <c r="CQ732" s="26"/>
      <c r="CR732" s="26"/>
      <c r="CS732" s="26"/>
      <c r="CT732" s="26"/>
      <c r="CU732" s="26"/>
      <c r="CV732" s="26"/>
    </row>
    <row r="733" spans="1:100" ht="1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c r="CG733" s="26"/>
      <c r="CH733" s="26"/>
      <c r="CI733" s="26"/>
      <c r="CJ733" s="26"/>
      <c r="CK733" s="26"/>
      <c r="CL733" s="26"/>
      <c r="CM733" s="26"/>
      <c r="CN733" s="26"/>
      <c r="CO733" s="26"/>
      <c r="CP733" s="26"/>
      <c r="CQ733" s="26"/>
      <c r="CR733" s="26"/>
      <c r="CS733" s="26"/>
      <c r="CT733" s="26"/>
      <c r="CU733" s="26"/>
      <c r="CV733" s="26"/>
    </row>
    <row r="734" spans="1:100" ht="13">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c r="CG734" s="26"/>
      <c r="CH734" s="26"/>
      <c r="CI734" s="26"/>
      <c r="CJ734" s="26"/>
      <c r="CK734" s="26"/>
      <c r="CL734" s="26"/>
      <c r="CM734" s="26"/>
      <c r="CN734" s="26"/>
      <c r="CO734" s="26"/>
      <c r="CP734" s="26"/>
      <c r="CQ734" s="26"/>
      <c r="CR734" s="26"/>
      <c r="CS734" s="26"/>
      <c r="CT734" s="26"/>
      <c r="CU734" s="26"/>
      <c r="CV734" s="26"/>
    </row>
    <row r="735" spans="1:100" ht="13">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c r="CO735" s="26"/>
      <c r="CP735" s="26"/>
      <c r="CQ735" s="26"/>
      <c r="CR735" s="26"/>
      <c r="CS735" s="26"/>
      <c r="CT735" s="26"/>
      <c r="CU735" s="26"/>
      <c r="CV735" s="26"/>
    </row>
    <row r="736" spans="1:100" ht="13">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c r="CG736" s="26"/>
      <c r="CH736" s="26"/>
      <c r="CI736" s="26"/>
      <c r="CJ736" s="26"/>
      <c r="CK736" s="26"/>
      <c r="CL736" s="26"/>
      <c r="CM736" s="26"/>
      <c r="CN736" s="26"/>
      <c r="CO736" s="26"/>
      <c r="CP736" s="26"/>
      <c r="CQ736" s="26"/>
      <c r="CR736" s="26"/>
      <c r="CS736" s="26"/>
      <c r="CT736" s="26"/>
      <c r="CU736" s="26"/>
      <c r="CV736" s="26"/>
    </row>
    <row r="737" spans="1:100" ht="13">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c r="CG737" s="26"/>
      <c r="CH737" s="26"/>
      <c r="CI737" s="26"/>
      <c r="CJ737" s="26"/>
      <c r="CK737" s="26"/>
      <c r="CL737" s="26"/>
      <c r="CM737" s="26"/>
      <c r="CN737" s="26"/>
      <c r="CO737" s="26"/>
      <c r="CP737" s="26"/>
      <c r="CQ737" s="26"/>
      <c r="CR737" s="26"/>
      <c r="CS737" s="26"/>
      <c r="CT737" s="26"/>
      <c r="CU737" s="26"/>
      <c r="CV737" s="26"/>
    </row>
    <row r="738" spans="1:100" ht="13">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c r="CG738" s="26"/>
      <c r="CH738" s="26"/>
      <c r="CI738" s="26"/>
      <c r="CJ738" s="26"/>
      <c r="CK738" s="26"/>
      <c r="CL738" s="26"/>
      <c r="CM738" s="26"/>
      <c r="CN738" s="26"/>
      <c r="CO738" s="26"/>
      <c r="CP738" s="26"/>
      <c r="CQ738" s="26"/>
      <c r="CR738" s="26"/>
      <c r="CS738" s="26"/>
      <c r="CT738" s="26"/>
      <c r="CU738" s="26"/>
      <c r="CV738" s="26"/>
    </row>
    <row r="739" spans="1:100" ht="13">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c r="CG739" s="26"/>
      <c r="CH739" s="26"/>
      <c r="CI739" s="26"/>
      <c r="CJ739" s="26"/>
      <c r="CK739" s="26"/>
      <c r="CL739" s="26"/>
      <c r="CM739" s="26"/>
      <c r="CN739" s="26"/>
      <c r="CO739" s="26"/>
      <c r="CP739" s="26"/>
      <c r="CQ739" s="26"/>
      <c r="CR739" s="26"/>
      <c r="CS739" s="26"/>
      <c r="CT739" s="26"/>
      <c r="CU739" s="26"/>
      <c r="CV739" s="26"/>
    </row>
    <row r="740" spans="1:100" ht="13">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c r="CG740" s="26"/>
      <c r="CH740" s="26"/>
      <c r="CI740" s="26"/>
      <c r="CJ740" s="26"/>
      <c r="CK740" s="26"/>
      <c r="CL740" s="26"/>
      <c r="CM740" s="26"/>
      <c r="CN740" s="26"/>
      <c r="CO740" s="26"/>
      <c r="CP740" s="26"/>
      <c r="CQ740" s="26"/>
      <c r="CR740" s="26"/>
      <c r="CS740" s="26"/>
      <c r="CT740" s="26"/>
      <c r="CU740" s="26"/>
      <c r="CV740" s="26"/>
    </row>
    <row r="741" spans="1:100" ht="13">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c r="CG741" s="26"/>
      <c r="CH741" s="26"/>
      <c r="CI741" s="26"/>
      <c r="CJ741" s="26"/>
      <c r="CK741" s="26"/>
      <c r="CL741" s="26"/>
      <c r="CM741" s="26"/>
      <c r="CN741" s="26"/>
      <c r="CO741" s="26"/>
      <c r="CP741" s="26"/>
      <c r="CQ741" s="26"/>
      <c r="CR741" s="26"/>
      <c r="CS741" s="26"/>
      <c r="CT741" s="26"/>
      <c r="CU741" s="26"/>
      <c r="CV741" s="26"/>
    </row>
    <row r="742" spans="1:100" ht="13">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c r="CG742" s="26"/>
      <c r="CH742" s="26"/>
      <c r="CI742" s="26"/>
      <c r="CJ742" s="26"/>
      <c r="CK742" s="26"/>
      <c r="CL742" s="26"/>
      <c r="CM742" s="26"/>
      <c r="CN742" s="26"/>
      <c r="CO742" s="26"/>
      <c r="CP742" s="26"/>
      <c r="CQ742" s="26"/>
      <c r="CR742" s="26"/>
      <c r="CS742" s="26"/>
      <c r="CT742" s="26"/>
      <c r="CU742" s="26"/>
      <c r="CV742" s="26"/>
    </row>
    <row r="743" spans="1:100" ht="1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c r="CC743" s="26"/>
      <c r="CD743" s="26"/>
      <c r="CE743" s="26"/>
      <c r="CF743" s="26"/>
      <c r="CG743" s="26"/>
      <c r="CH743" s="26"/>
      <c r="CI743" s="26"/>
      <c r="CJ743" s="26"/>
      <c r="CK743" s="26"/>
      <c r="CL743" s="26"/>
      <c r="CM743" s="26"/>
      <c r="CN743" s="26"/>
      <c r="CO743" s="26"/>
      <c r="CP743" s="26"/>
      <c r="CQ743" s="26"/>
      <c r="CR743" s="26"/>
      <c r="CS743" s="26"/>
      <c r="CT743" s="26"/>
      <c r="CU743" s="26"/>
      <c r="CV743" s="26"/>
    </row>
    <row r="744" spans="1:100" ht="13">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c r="CG744" s="26"/>
      <c r="CH744" s="26"/>
      <c r="CI744" s="26"/>
      <c r="CJ744" s="26"/>
      <c r="CK744" s="26"/>
      <c r="CL744" s="26"/>
      <c r="CM744" s="26"/>
      <c r="CN744" s="26"/>
      <c r="CO744" s="26"/>
      <c r="CP744" s="26"/>
      <c r="CQ744" s="26"/>
      <c r="CR744" s="26"/>
      <c r="CS744" s="26"/>
      <c r="CT744" s="26"/>
      <c r="CU744" s="26"/>
      <c r="CV744" s="26"/>
    </row>
    <row r="745" spans="1:100" ht="13">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c r="CC745" s="26"/>
      <c r="CD745" s="26"/>
      <c r="CE745" s="26"/>
      <c r="CF745" s="26"/>
      <c r="CG745" s="26"/>
      <c r="CH745" s="26"/>
      <c r="CI745" s="26"/>
      <c r="CJ745" s="26"/>
      <c r="CK745" s="26"/>
      <c r="CL745" s="26"/>
      <c r="CM745" s="26"/>
      <c r="CN745" s="26"/>
      <c r="CO745" s="26"/>
      <c r="CP745" s="26"/>
      <c r="CQ745" s="26"/>
      <c r="CR745" s="26"/>
      <c r="CS745" s="26"/>
      <c r="CT745" s="26"/>
      <c r="CU745" s="26"/>
      <c r="CV745" s="26"/>
    </row>
    <row r="746" spans="1:100" ht="13">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c r="CG746" s="26"/>
      <c r="CH746" s="26"/>
      <c r="CI746" s="26"/>
      <c r="CJ746" s="26"/>
      <c r="CK746" s="26"/>
      <c r="CL746" s="26"/>
      <c r="CM746" s="26"/>
      <c r="CN746" s="26"/>
      <c r="CO746" s="26"/>
      <c r="CP746" s="26"/>
      <c r="CQ746" s="26"/>
      <c r="CR746" s="26"/>
      <c r="CS746" s="26"/>
      <c r="CT746" s="26"/>
      <c r="CU746" s="26"/>
      <c r="CV746" s="26"/>
    </row>
    <row r="747" spans="1:100" ht="13">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c r="CG747" s="26"/>
      <c r="CH747" s="26"/>
      <c r="CI747" s="26"/>
      <c r="CJ747" s="26"/>
      <c r="CK747" s="26"/>
      <c r="CL747" s="26"/>
      <c r="CM747" s="26"/>
      <c r="CN747" s="26"/>
      <c r="CO747" s="26"/>
      <c r="CP747" s="26"/>
      <c r="CQ747" s="26"/>
      <c r="CR747" s="26"/>
      <c r="CS747" s="26"/>
      <c r="CT747" s="26"/>
      <c r="CU747" s="26"/>
      <c r="CV747" s="26"/>
    </row>
    <row r="748" spans="1:100" ht="13">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c r="CG748" s="26"/>
      <c r="CH748" s="26"/>
      <c r="CI748" s="26"/>
      <c r="CJ748" s="26"/>
      <c r="CK748" s="26"/>
      <c r="CL748" s="26"/>
      <c r="CM748" s="26"/>
      <c r="CN748" s="26"/>
      <c r="CO748" s="26"/>
      <c r="CP748" s="26"/>
      <c r="CQ748" s="26"/>
      <c r="CR748" s="26"/>
      <c r="CS748" s="26"/>
      <c r="CT748" s="26"/>
      <c r="CU748" s="26"/>
      <c r="CV748" s="26"/>
    </row>
    <row r="749" spans="1:100" ht="13">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c r="CG749" s="26"/>
      <c r="CH749" s="26"/>
      <c r="CI749" s="26"/>
      <c r="CJ749" s="26"/>
      <c r="CK749" s="26"/>
      <c r="CL749" s="26"/>
      <c r="CM749" s="26"/>
      <c r="CN749" s="26"/>
      <c r="CO749" s="26"/>
      <c r="CP749" s="26"/>
      <c r="CQ749" s="26"/>
      <c r="CR749" s="26"/>
      <c r="CS749" s="26"/>
      <c r="CT749" s="26"/>
      <c r="CU749" s="26"/>
      <c r="CV749" s="26"/>
    </row>
    <row r="750" spans="1:100" ht="13">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c r="CG750" s="26"/>
      <c r="CH750" s="26"/>
      <c r="CI750" s="26"/>
      <c r="CJ750" s="26"/>
      <c r="CK750" s="26"/>
      <c r="CL750" s="26"/>
      <c r="CM750" s="26"/>
      <c r="CN750" s="26"/>
      <c r="CO750" s="26"/>
      <c r="CP750" s="26"/>
      <c r="CQ750" s="26"/>
      <c r="CR750" s="26"/>
      <c r="CS750" s="26"/>
      <c r="CT750" s="26"/>
      <c r="CU750" s="26"/>
      <c r="CV750" s="26"/>
    </row>
    <row r="751" spans="1:100" ht="13">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c r="CG751" s="26"/>
      <c r="CH751" s="26"/>
      <c r="CI751" s="26"/>
      <c r="CJ751" s="26"/>
      <c r="CK751" s="26"/>
      <c r="CL751" s="26"/>
      <c r="CM751" s="26"/>
      <c r="CN751" s="26"/>
      <c r="CO751" s="26"/>
      <c r="CP751" s="26"/>
      <c r="CQ751" s="26"/>
      <c r="CR751" s="26"/>
      <c r="CS751" s="26"/>
      <c r="CT751" s="26"/>
      <c r="CU751" s="26"/>
      <c r="CV751" s="26"/>
    </row>
    <row r="752" spans="1:100" ht="13">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c r="CC752" s="26"/>
      <c r="CD752" s="26"/>
      <c r="CE752" s="26"/>
      <c r="CF752" s="26"/>
      <c r="CG752" s="26"/>
      <c r="CH752" s="26"/>
      <c r="CI752" s="26"/>
      <c r="CJ752" s="26"/>
      <c r="CK752" s="26"/>
      <c r="CL752" s="26"/>
      <c r="CM752" s="26"/>
      <c r="CN752" s="26"/>
      <c r="CO752" s="26"/>
      <c r="CP752" s="26"/>
      <c r="CQ752" s="26"/>
      <c r="CR752" s="26"/>
      <c r="CS752" s="26"/>
      <c r="CT752" s="26"/>
      <c r="CU752" s="26"/>
      <c r="CV752" s="26"/>
    </row>
    <row r="753" spans="1:100" ht="1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c r="CC753" s="26"/>
      <c r="CD753" s="26"/>
      <c r="CE753" s="26"/>
      <c r="CF753" s="26"/>
      <c r="CG753" s="26"/>
      <c r="CH753" s="26"/>
      <c r="CI753" s="26"/>
      <c r="CJ753" s="26"/>
      <c r="CK753" s="26"/>
      <c r="CL753" s="26"/>
      <c r="CM753" s="26"/>
      <c r="CN753" s="26"/>
      <c r="CO753" s="26"/>
      <c r="CP753" s="26"/>
      <c r="CQ753" s="26"/>
      <c r="CR753" s="26"/>
      <c r="CS753" s="26"/>
      <c r="CT753" s="26"/>
      <c r="CU753" s="26"/>
      <c r="CV753" s="26"/>
    </row>
    <row r="754" spans="1:100" ht="13">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c r="CG754" s="26"/>
      <c r="CH754" s="26"/>
      <c r="CI754" s="26"/>
      <c r="CJ754" s="26"/>
      <c r="CK754" s="26"/>
      <c r="CL754" s="26"/>
      <c r="CM754" s="26"/>
      <c r="CN754" s="26"/>
      <c r="CO754" s="26"/>
      <c r="CP754" s="26"/>
      <c r="CQ754" s="26"/>
      <c r="CR754" s="26"/>
      <c r="CS754" s="26"/>
      <c r="CT754" s="26"/>
      <c r="CU754" s="26"/>
      <c r="CV754" s="26"/>
    </row>
    <row r="755" spans="1:100" ht="13">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c r="CG755" s="26"/>
      <c r="CH755" s="26"/>
      <c r="CI755" s="26"/>
      <c r="CJ755" s="26"/>
      <c r="CK755" s="26"/>
      <c r="CL755" s="26"/>
      <c r="CM755" s="26"/>
      <c r="CN755" s="26"/>
      <c r="CO755" s="26"/>
      <c r="CP755" s="26"/>
      <c r="CQ755" s="26"/>
      <c r="CR755" s="26"/>
      <c r="CS755" s="26"/>
      <c r="CT755" s="26"/>
      <c r="CU755" s="26"/>
      <c r="CV755" s="26"/>
    </row>
    <row r="756" spans="1:100" ht="13">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c r="CC756" s="26"/>
      <c r="CD756" s="26"/>
      <c r="CE756" s="26"/>
      <c r="CF756" s="26"/>
      <c r="CG756" s="26"/>
      <c r="CH756" s="26"/>
      <c r="CI756" s="26"/>
      <c r="CJ756" s="26"/>
      <c r="CK756" s="26"/>
      <c r="CL756" s="26"/>
      <c r="CM756" s="26"/>
      <c r="CN756" s="26"/>
      <c r="CO756" s="26"/>
      <c r="CP756" s="26"/>
      <c r="CQ756" s="26"/>
      <c r="CR756" s="26"/>
      <c r="CS756" s="26"/>
      <c r="CT756" s="26"/>
      <c r="CU756" s="26"/>
      <c r="CV756" s="26"/>
    </row>
    <row r="757" spans="1:100" ht="13">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c r="CG757" s="26"/>
      <c r="CH757" s="26"/>
      <c r="CI757" s="26"/>
      <c r="CJ757" s="26"/>
      <c r="CK757" s="26"/>
      <c r="CL757" s="26"/>
      <c r="CM757" s="26"/>
      <c r="CN757" s="26"/>
      <c r="CO757" s="26"/>
      <c r="CP757" s="26"/>
      <c r="CQ757" s="26"/>
      <c r="CR757" s="26"/>
      <c r="CS757" s="26"/>
      <c r="CT757" s="26"/>
      <c r="CU757" s="26"/>
      <c r="CV757" s="26"/>
    </row>
    <row r="758" spans="1:100" ht="13">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c r="CG758" s="26"/>
      <c r="CH758" s="26"/>
      <c r="CI758" s="26"/>
      <c r="CJ758" s="26"/>
      <c r="CK758" s="26"/>
      <c r="CL758" s="26"/>
      <c r="CM758" s="26"/>
      <c r="CN758" s="26"/>
      <c r="CO758" s="26"/>
      <c r="CP758" s="26"/>
      <c r="CQ758" s="26"/>
      <c r="CR758" s="26"/>
      <c r="CS758" s="26"/>
      <c r="CT758" s="26"/>
      <c r="CU758" s="26"/>
      <c r="CV758" s="26"/>
    </row>
    <row r="759" spans="1:100" ht="13">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c r="CG759" s="26"/>
      <c r="CH759" s="26"/>
      <c r="CI759" s="26"/>
      <c r="CJ759" s="26"/>
      <c r="CK759" s="26"/>
      <c r="CL759" s="26"/>
      <c r="CM759" s="26"/>
      <c r="CN759" s="26"/>
      <c r="CO759" s="26"/>
      <c r="CP759" s="26"/>
      <c r="CQ759" s="26"/>
      <c r="CR759" s="26"/>
      <c r="CS759" s="26"/>
      <c r="CT759" s="26"/>
      <c r="CU759" s="26"/>
      <c r="CV759" s="26"/>
    </row>
    <row r="760" spans="1:100" ht="13">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c r="CG760" s="26"/>
      <c r="CH760" s="26"/>
      <c r="CI760" s="26"/>
      <c r="CJ760" s="26"/>
      <c r="CK760" s="26"/>
      <c r="CL760" s="26"/>
      <c r="CM760" s="26"/>
      <c r="CN760" s="26"/>
      <c r="CO760" s="26"/>
      <c r="CP760" s="26"/>
      <c r="CQ760" s="26"/>
      <c r="CR760" s="26"/>
      <c r="CS760" s="26"/>
      <c r="CT760" s="26"/>
      <c r="CU760" s="26"/>
      <c r="CV760" s="26"/>
    </row>
    <row r="761" spans="1:100" ht="13">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c r="CG761" s="26"/>
      <c r="CH761" s="26"/>
      <c r="CI761" s="26"/>
      <c r="CJ761" s="26"/>
      <c r="CK761" s="26"/>
      <c r="CL761" s="26"/>
      <c r="CM761" s="26"/>
      <c r="CN761" s="26"/>
      <c r="CO761" s="26"/>
      <c r="CP761" s="26"/>
      <c r="CQ761" s="26"/>
      <c r="CR761" s="26"/>
      <c r="CS761" s="26"/>
      <c r="CT761" s="26"/>
      <c r="CU761" s="26"/>
      <c r="CV761" s="26"/>
    </row>
    <row r="762" spans="1:100" ht="13">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c r="CG762" s="26"/>
      <c r="CH762" s="26"/>
      <c r="CI762" s="26"/>
      <c r="CJ762" s="26"/>
      <c r="CK762" s="26"/>
      <c r="CL762" s="26"/>
      <c r="CM762" s="26"/>
      <c r="CN762" s="26"/>
      <c r="CO762" s="26"/>
      <c r="CP762" s="26"/>
      <c r="CQ762" s="26"/>
      <c r="CR762" s="26"/>
      <c r="CS762" s="26"/>
      <c r="CT762" s="26"/>
      <c r="CU762" s="26"/>
      <c r="CV762" s="26"/>
    </row>
    <row r="763" spans="1:100" ht="1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c r="CG763" s="26"/>
      <c r="CH763" s="26"/>
      <c r="CI763" s="26"/>
      <c r="CJ763" s="26"/>
      <c r="CK763" s="26"/>
      <c r="CL763" s="26"/>
      <c r="CM763" s="26"/>
      <c r="CN763" s="26"/>
      <c r="CO763" s="26"/>
      <c r="CP763" s="26"/>
      <c r="CQ763" s="26"/>
      <c r="CR763" s="26"/>
      <c r="CS763" s="26"/>
      <c r="CT763" s="26"/>
      <c r="CU763" s="26"/>
      <c r="CV763" s="26"/>
    </row>
    <row r="764" spans="1:100" ht="13">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c r="CG764" s="26"/>
      <c r="CH764" s="26"/>
      <c r="CI764" s="26"/>
      <c r="CJ764" s="26"/>
      <c r="CK764" s="26"/>
      <c r="CL764" s="26"/>
      <c r="CM764" s="26"/>
      <c r="CN764" s="26"/>
      <c r="CO764" s="26"/>
      <c r="CP764" s="26"/>
      <c r="CQ764" s="26"/>
      <c r="CR764" s="26"/>
      <c r="CS764" s="26"/>
      <c r="CT764" s="26"/>
      <c r="CU764" s="26"/>
      <c r="CV764" s="26"/>
    </row>
    <row r="765" spans="1:100" ht="13">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c r="CG765" s="26"/>
      <c r="CH765" s="26"/>
      <c r="CI765" s="26"/>
      <c r="CJ765" s="26"/>
      <c r="CK765" s="26"/>
      <c r="CL765" s="26"/>
      <c r="CM765" s="26"/>
      <c r="CN765" s="26"/>
      <c r="CO765" s="26"/>
      <c r="CP765" s="26"/>
      <c r="CQ765" s="26"/>
      <c r="CR765" s="26"/>
      <c r="CS765" s="26"/>
      <c r="CT765" s="26"/>
      <c r="CU765" s="26"/>
      <c r="CV765" s="26"/>
    </row>
    <row r="766" spans="1:100" ht="13">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c r="CG766" s="26"/>
      <c r="CH766" s="26"/>
      <c r="CI766" s="26"/>
      <c r="CJ766" s="26"/>
      <c r="CK766" s="26"/>
      <c r="CL766" s="26"/>
      <c r="CM766" s="26"/>
      <c r="CN766" s="26"/>
      <c r="CO766" s="26"/>
      <c r="CP766" s="26"/>
      <c r="CQ766" s="26"/>
      <c r="CR766" s="26"/>
      <c r="CS766" s="26"/>
      <c r="CT766" s="26"/>
      <c r="CU766" s="26"/>
      <c r="CV766" s="26"/>
    </row>
    <row r="767" spans="1:100" ht="13">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c r="CO767" s="26"/>
      <c r="CP767" s="26"/>
      <c r="CQ767" s="26"/>
      <c r="CR767" s="26"/>
      <c r="CS767" s="26"/>
      <c r="CT767" s="26"/>
      <c r="CU767" s="26"/>
      <c r="CV767" s="26"/>
    </row>
    <row r="768" spans="1:100" ht="13">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c r="CG768" s="26"/>
      <c r="CH768" s="26"/>
      <c r="CI768" s="26"/>
      <c r="CJ768" s="26"/>
      <c r="CK768" s="26"/>
      <c r="CL768" s="26"/>
      <c r="CM768" s="26"/>
      <c r="CN768" s="26"/>
      <c r="CO768" s="26"/>
      <c r="CP768" s="26"/>
      <c r="CQ768" s="26"/>
      <c r="CR768" s="26"/>
      <c r="CS768" s="26"/>
      <c r="CT768" s="26"/>
      <c r="CU768" s="26"/>
      <c r="CV768" s="26"/>
    </row>
    <row r="769" spans="1:100" ht="13">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c r="CG769" s="26"/>
      <c r="CH769" s="26"/>
      <c r="CI769" s="26"/>
      <c r="CJ769" s="26"/>
      <c r="CK769" s="26"/>
      <c r="CL769" s="26"/>
      <c r="CM769" s="26"/>
      <c r="CN769" s="26"/>
      <c r="CO769" s="26"/>
      <c r="CP769" s="26"/>
      <c r="CQ769" s="26"/>
      <c r="CR769" s="26"/>
      <c r="CS769" s="26"/>
      <c r="CT769" s="26"/>
      <c r="CU769" s="26"/>
      <c r="CV769" s="26"/>
    </row>
    <row r="770" spans="1:100" ht="13">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c r="CO770" s="26"/>
      <c r="CP770" s="26"/>
      <c r="CQ770" s="26"/>
      <c r="CR770" s="26"/>
      <c r="CS770" s="26"/>
      <c r="CT770" s="26"/>
      <c r="CU770" s="26"/>
      <c r="CV770" s="26"/>
    </row>
    <row r="771" spans="1:100" ht="13">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row>
    <row r="772" spans="1:100" ht="13">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row>
    <row r="773" spans="1:100" ht="1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row>
    <row r="774" spans="1:100" ht="13">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row>
    <row r="775" spans="1:100" ht="13">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row>
    <row r="776" spans="1:100" ht="13">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c r="CO776" s="26"/>
      <c r="CP776" s="26"/>
      <c r="CQ776" s="26"/>
      <c r="CR776" s="26"/>
      <c r="CS776" s="26"/>
      <c r="CT776" s="26"/>
      <c r="CU776" s="26"/>
      <c r="CV776" s="26"/>
    </row>
    <row r="777" spans="1:100" ht="13">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c r="CG777" s="26"/>
      <c r="CH777" s="26"/>
      <c r="CI777" s="26"/>
      <c r="CJ777" s="26"/>
      <c r="CK777" s="26"/>
      <c r="CL777" s="26"/>
      <c r="CM777" s="26"/>
      <c r="CN777" s="26"/>
      <c r="CO777" s="26"/>
      <c r="CP777" s="26"/>
      <c r="CQ777" s="26"/>
      <c r="CR777" s="26"/>
      <c r="CS777" s="26"/>
      <c r="CT777" s="26"/>
      <c r="CU777" s="26"/>
      <c r="CV777" s="26"/>
    </row>
    <row r="778" spans="1:100" ht="13">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c r="CG778" s="26"/>
      <c r="CH778" s="26"/>
      <c r="CI778" s="26"/>
      <c r="CJ778" s="26"/>
      <c r="CK778" s="26"/>
      <c r="CL778" s="26"/>
      <c r="CM778" s="26"/>
      <c r="CN778" s="26"/>
      <c r="CO778" s="26"/>
      <c r="CP778" s="26"/>
      <c r="CQ778" s="26"/>
      <c r="CR778" s="26"/>
      <c r="CS778" s="26"/>
      <c r="CT778" s="26"/>
      <c r="CU778" s="26"/>
      <c r="CV778" s="26"/>
    </row>
    <row r="779" spans="1:100" ht="13">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c r="CG779" s="26"/>
      <c r="CH779" s="26"/>
      <c r="CI779" s="26"/>
      <c r="CJ779" s="26"/>
      <c r="CK779" s="26"/>
      <c r="CL779" s="26"/>
      <c r="CM779" s="26"/>
      <c r="CN779" s="26"/>
      <c r="CO779" s="26"/>
      <c r="CP779" s="26"/>
      <c r="CQ779" s="26"/>
      <c r="CR779" s="26"/>
      <c r="CS779" s="26"/>
      <c r="CT779" s="26"/>
      <c r="CU779" s="26"/>
      <c r="CV779" s="26"/>
    </row>
    <row r="780" spans="1:100" ht="13">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c r="CG780" s="26"/>
      <c r="CH780" s="26"/>
      <c r="CI780" s="26"/>
      <c r="CJ780" s="26"/>
      <c r="CK780" s="26"/>
      <c r="CL780" s="26"/>
      <c r="CM780" s="26"/>
      <c r="CN780" s="26"/>
      <c r="CO780" s="26"/>
      <c r="CP780" s="26"/>
      <c r="CQ780" s="26"/>
      <c r="CR780" s="26"/>
      <c r="CS780" s="26"/>
      <c r="CT780" s="26"/>
      <c r="CU780" s="26"/>
      <c r="CV780" s="26"/>
    </row>
    <row r="781" spans="1:100" ht="13">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c r="CG781" s="26"/>
      <c r="CH781" s="26"/>
      <c r="CI781" s="26"/>
      <c r="CJ781" s="26"/>
      <c r="CK781" s="26"/>
      <c r="CL781" s="26"/>
      <c r="CM781" s="26"/>
      <c r="CN781" s="26"/>
      <c r="CO781" s="26"/>
      <c r="CP781" s="26"/>
      <c r="CQ781" s="26"/>
      <c r="CR781" s="26"/>
      <c r="CS781" s="26"/>
      <c r="CT781" s="26"/>
      <c r="CU781" s="26"/>
      <c r="CV781" s="26"/>
    </row>
    <row r="782" spans="1:100" ht="13">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c r="CG782" s="26"/>
      <c r="CH782" s="26"/>
      <c r="CI782" s="26"/>
      <c r="CJ782" s="26"/>
      <c r="CK782" s="26"/>
      <c r="CL782" s="26"/>
      <c r="CM782" s="26"/>
      <c r="CN782" s="26"/>
      <c r="CO782" s="26"/>
      <c r="CP782" s="26"/>
      <c r="CQ782" s="26"/>
      <c r="CR782" s="26"/>
      <c r="CS782" s="26"/>
      <c r="CT782" s="26"/>
      <c r="CU782" s="26"/>
      <c r="CV782" s="26"/>
    </row>
    <row r="783" spans="1:100" ht="1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c r="CG783" s="26"/>
      <c r="CH783" s="26"/>
      <c r="CI783" s="26"/>
      <c r="CJ783" s="26"/>
      <c r="CK783" s="26"/>
      <c r="CL783" s="26"/>
      <c r="CM783" s="26"/>
      <c r="CN783" s="26"/>
      <c r="CO783" s="26"/>
      <c r="CP783" s="26"/>
      <c r="CQ783" s="26"/>
      <c r="CR783" s="26"/>
      <c r="CS783" s="26"/>
      <c r="CT783" s="26"/>
      <c r="CU783" s="26"/>
      <c r="CV783" s="26"/>
    </row>
    <row r="784" spans="1:100" ht="13">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c r="CG784" s="26"/>
      <c r="CH784" s="26"/>
      <c r="CI784" s="26"/>
      <c r="CJ784" s="26"/>
      <c r="CK784" s="26"/>
      <c r="CL784" s="26"/>
      <c r="CM784" s="26"/>
      <c r="CN784" s="26"/>
      <c r="CO784" s="26"/>
      <c r="CP784" s="26"/>
      <c r="CQ784" s="26"/>
      <c r="CR784" s="26"/>
      <c r="CS784" s="26"/>
      <c r="CT784" s="26"/>
      <c r="CU784" s="26"/>
      <c r="CV784" s="26"/>
    </row>
    <row r="785" spans="1:100" ht="13">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c r="CG785" s="26"/>
      <c r="CH785" s="26"/>
      <c r="CI785" s="26"/>
      <c r="CJ785" s="26"/>
      <c r="CK785" s="26"/>
      <c r="CL785" s="26"/>
      <c r="CM785" s="26"/>
      <c r="CN785" s="26"/>
      <c r="CO785" s="26"/>
      <c r="CP785" s="26"/>
      <c r="CQ785" s="26"/>
      <c r="CR785" s="26"/>
      <c r="CS785" s="26"/>
      <c r="CT785" s="26"/>
      <c r="CU785" s="26"/>
      <c r="CV785" s="26"/>
    </row>
    <row r="786" spans="1:100" ht="13">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c r="CG786" s="26"/>
      <c r="CH786" s="26"/>
      <c r="CI786" s="26"/>
      <c r="CJ786" s="26"/>
      <c r="CK786" s="26"/>
      <c r="CL786" s="26"/>
      <c r="CM786" s="26"/>
      <c r="CN786" s="26"/>
      <c r="CO786" s="26"/>
      <c r="CP786" s="26"/>
      <c r="CQ786" s="26"/>
      <c r="CR786" s="26"/>
      <c r="CS786" s="26"/>
      <c r="CT786" s="26"/>
      <c r="CU786" s="26"/>
      <c r="CV786" s="26"/>
    </row>
    <row r="787" spans="1:100" ht="13">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c r="CO787" s="26"/>
      <c r="CP787" s="26"/>
      <c r="CQ787" s="26"/>
      <c r="CR787" s="26"/>
      <c r="CS787" s="26"/>
      <c r="CT787" s="26"/>
      <c r="CU787" s="26"/>
      <c r="CV787" s="26"/>
    </row>
    <row r="788" spans="1:100" ht="13">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c r="CG788" s="26"/>
      <c r="CH788" s="26"/>
      <c r="CI788" s="26"/>
      <c r="CJ788" s="26"/>
      <c r="CK788" s="26"/>
      <c r="CL788" s="26"/>
      <c r="CM788" s="26"/>
      <c r="CN788" s="26"/>
      <c r="CO788" s="26"/>
      <c r="CP788" s="26"/>
      <c r="CQ788" s="26"/>
      <c r="CR788" s="26"/>
      <c r="CS788" s="26"/>
      <c r="CT788" s="26"/>
      <c r="CU788" s="26"/>
      <c r="CV788" s="26"/>
    </row>
    <row r="789" spans="1:100" ht="13">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c r="CG789" s="26"/>
      <c r="CH789" s="26"/>
      <c r="CI789" s="26"/>
      <c r="CJ789" s="26"/>
      <c r="CK789" s="26"/>
      <c r="CL789" s="26"/>
      <c r="CM789" s="26"/>
      <c r="CN789" s="26"/>
      <c r="CO789" s="26"/>
      <c r="CP789" s="26"/>
      <c r="CQ789" s="26"/>
      <c r="CR789" s="26"/>
      <c r="CS789" s="26"/>
      <c r="CT789" s="26"/>
      <c r="CU789" s="26"/>
      <c r="CV789" s="26"/>
    </row>
    <row r="790" spans="1:100" ht="13">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c r="CG790" s="26"/>
      <c r="CH790" s="26"/>
      <c r="CI790" s="26"/>
      <c r="CJ790" s="26"/>
      <c r="CK790" s="26"/>
      <c r="CL790" s="26"/>
      <c r="CM790" s="26"/>
      <c r="CN790" s="26"/>
      <c r="CO790" s="26"/>
      <c r="CP790" s="26"/>
      <c r="CQ790" s="26"/>
      <c r="CR790" s="26"/>
      <c r="CS790" s="26"/>
      <c r="CT790" s="26"/>
      <c r="CU790" s="26"/>
      <c r="CV790" s="26"/>
    </row>
    <row r="791" spans="1:100" ht="13">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c r="CG791" s="26"/>
      <c r="CH791" s="26"/>
      <c r="CI791" s="26"/>
      <c r="CJ791" s="26"/>
      <c r="CK791" s="26"/>
      <c r="CL791" s="26"/>
      <c r="CM791" s="26"/>
      <c r="CN791" s="26"/>
      <c r="CO791" s="26"/>
      <c r="CP791" s="26"/>
      <c r="CQ791" s="26"/>
      <c r="CR791" s="26"/>
      <c r="CS791" s="26"/>
      <c r="CT791" s="26"/>
      <c r="CU791" s="26"/>
      <c r="CV791" s="26"/>
    </row>
    <row r="792" spans="1:100" ht="13">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c r="CG792" s="26"/>
      <c r="CH792" s="26"/>
      <c r="CI792" s="26"/>
      <c r="CJ792" s="26"/>
      <c r="CK792" s="26"/>
      <c r="CL792" s="26"/>
      <c r="CM792" s="26"/>
      <c r="CN792" s="26"/>
      <c r="CO792" s="26"/>
      <c r="CP792" s="26"/>
      <c r="CQ792" s="26"/>
      <c r="CR792" s="26"/>
      <c r="CS792" s="26"/>
      <c r="CT792" s="26"/>
      <c r="CU792" s="26"/>
      <c r="CV792" s="26"/>
    </row>
    <row r="793" spans="1:100" ht="1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c r="CG793" s="26"/>
      <c r="CH793" s="26"/>
      <c r="CI793" s="26"/>
      <c r="CJ793" s="26"/>
      <c r="CK793" s="26"/>
      <c r="CL793" s="26"/>
      <c r="CM793" s="26"/>
      <c r="CN793" s="26"/>
      <c r="CO793" s="26"/>
      <c r="CP793" s="26"/>
      <c r="CQ793" s="26"/>
      <c r="CR793" s="26"/>
      <c r="CS793" s="26"/>
      <c r="CT793" s="26"/>
      <c r="CU793" s="26"/>
      <c r="CV793" s="26"/>
    </row>
    <row r="794" spans="1:100" ht="13">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c r="BO794" s="26"/>
      <c r="BP794" s="26"/>
      <c r="BQ794" s="26"/>
      <c r="BR794" s="26"/>
      <c r="BS794" s="26"/>
      <c r="BT794" s="26"/>
      <c r="BU794" s="26"/>
      <c r="BV794" s="26"/>
      <c r="BW794" s="26"/>
      <c r="BX794" s="26"/>
      <c r="BY794" s="26"/>
      <c r="BZ794" s="26"/>
      <c r="CA794" s="26"/>
      <c r="CB794" s="26"/>
      <c r="CC794" s="26"/>
      <c r="CD794" s="26"/>
      <c r="CE794" s="26"/>
      <c r="CF794" s="26"/>
      <c r="CG794" s="26"/>
      <c r="CH794" s="26"/>
      <c r="CI794" s="26"/>
      <c r="CJ794" s="26"/>
      <c r="CK794" s="26"/>
      <c r="CL794" s="26"/>
      <c r="CM794" s="26"/>
      <c r="CN794" s="26"/>
      <c r="CO794" s="26"/>
      <c r="CP794" s="26"/>
      <c r="CQ794" s="26"/>
      <c r="CR794" s="26"/>
      <c r="CS794" s="26"/>
      <c r="CT794" s="26"/>
      <c r="CU794" s="26"/>
      <c r="CV794" s="26"/>
    </row>
    <row r="795" spans="1:100" ht="13">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c r="BJ795" s="26"/>
      <c r="BK795" s="26"/>
      <c r="BL795" s="26"/>
      <c r="BM795" s="26"/>
      <c r="BN795" s="26"/>
      <c r="BO795" s="26"/>
      <c r="BP795" s="26"/>
      <c r="BQ795" s="26"/>
      <c r="BR795" s="26"/>
      <c r="BS795" s="26"/>
      <c r="BT795" s="26"/>
      <c r="BU795" s="26"/>
      <c r="BV795" s="26"/>
      <c r="BW795" s="26"/>
      <c r="BX795" s="26"/>
      <c r="BY795" s="26"/>
      <c r="BZ795" s="26"/>
      <c r="CA795" s="26"/>
      <c r="CB795" s="26"/>
      <c r="CC795" s="26"/>
      <c r="CD795" s="26"/>
      <c r="CE795" s="26"/>
      <c r="CF795" s="26"/>
      <c r="CG795" s="26"/>
      <c r="CH795" s="26"/>
      <c r="CI795" s="26"/>
      <c r="CJ795" s="26"/>
      <c r="CK795" s="26"/>
      <c r="CL795" s="26"/>
      <c r="CM795" s="26"/>
      <c r="CN795" s="26"/>
      <c r="CO795" s="26"/>
      <c r="CP795" s="26"/>
      <c r="CQ795" s="26"/>
      <c r="CR795" s="26"/>
      <c r="CS795" s="26"/>
      <c r="CT795" s="26"/>
      <c r="CU795" s="26"/>
      <c r="CV795" s="26"/>
    </row>
    <row r="796" spans="1:100" ht="13">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c r="BO796" s="26"/>
      <c r="BP796" s="26"/>
      <c r="BQ796" s="26"/>
      <c r="BR796" s="26"/>
      <c r="BS796" s="26"/>
      <c r="BT796" s="26"/>
      <c r="BU796" s="26"/>
      <c r="BV796" s="26"/>
      <c r="BW796" s="26"/>
      <c r="BX796" s="26"/>
      <c r="BY796" s="26"/>
      <c r="BZ796" s="26"/>
      <c r="CA796" s="26"/>
      <c r="CB796" s="26"/>
      <c r="CC796" s="26"/>
      <c r="CD796" s="26"/>
      <c r="CE796" s="26"/>
      <c r="CF796" s="26"/>
      <c r="CG796" s="26"/>
      <c r="CH796" s="26"/>
      <c r="CI796" s="26"/>
      <c r="CJ796" s="26"/>
      <c r="CK796" s="26"/>
      <c r="CL796" s="26"/>
      <c r="CM796" s="26"/>
      <c r="CN796" s="26"/>
      <c r="CO796" s="26"/>
      <c r="CP796" s="26"/>
      <c r="CQ796" s="26"/>
      <c r="CR796" s="26"/>
      <c r="CS796" s="26"/>
      <c r="CT796" s="26"/>
      <c r="CU796" s="26"/>
      <c r="CV796" s="26"/>
    </row>
    <row r="797" spans="1:100" ht="13">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c r="BO797" s="26"/>
      <c r="BP797" s="26"/>
      <c r="BQ797" s="26"/>
      <c r="BR797" s="26"/>
      <c r="BS797" s="26"/>
      <c r="BT797" s="26"/>
      <c r="BU797" s="26"/>
      <c r="BV797" s="26"/>
      <c r="BW797" s="26"/>
      <c r="BX797" s="26"/>
      <c r="BY797" s="26"/>
      <c r="BZ797" s="26"/>
      <c r="CA797" s="26"/>
      <c r="CB797" s="26"/>
      <c r="CC797" s="26"/>
      <c r="CD797" s="26"/>
      <c r="CE797" s="26"/>
      <c r="CF797" s="26"/>
      <c r="CG797" s="26"/>
      <c r="CH797" s="26"/>
      <c r="CI797" s="26"/>
      <c r="CJ797" s="26"/>
      <c r="CK797" s="26"/>
      <c r="CL797" s="26"/>
      <c r="CM797" s="26"/>
      <c r="CN797" s="26"/>
      <c r="CO797" s="26"/>
      <c r="CP797" s="26"/>
      <c r="CQ797" s="26"/>
      <c r="CR797" s="26"/>
      <c r="CS797" s="26"/>
      <c r="CT797" s="26"/>
      <c r="CU797" s="26"/>
      <c r="CV797" s="26"/>
    </row>
    <row r="798" spans="1:100" ht="13">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c r="BO798" s="26"/>
      <c r="BP798" s="26"/>
      <c r="BQ798" s="26"/>
      <c r="BR798" s="26"/>
      <c r="BS798" s="26"/>
      <c r="BT798" s="26"/>
      <c r="BU798" s="26"/>
      <c r="BV798" s="26"/>
      <c r="BW798" s="26"/>
      <c r="BX798" s="26"/>
      <c r="BY798" s="26"/>
      <c r="BZ798" s="26"/>
      <c r="CA798" s="26"/>
      <c r="CB798" s="26"/>
      <c r="CC798" s="26"/>
      <c r="CD798" s="26"/>
      <c r="CE798" s="26"/>
      <c r="CF798" s="26"/>
      <c r="CG798" s="26"/>
      <c r="CH798" s="26"/>
      <c r="CI798" s="26"/>
      <c r="CJ798" s="26"/>
      <c r="CK798" s="26"/>
      <c r="CL798" s="26"/>
      <c r="CM798" s="26"/>
      <c r="CN798" s="26"/>
      <c r="CO798" s="26"/>
      <c r="CP798" s="26"/>
      <c r="CQ798" s="26"/>
      <c r="CR798" s="26"/>
      <c r="CS798" s="26"/>
      <c r="CT798" s="26"/>
      <c r="CU798" s="26"/>
      <c r="CV798" s="26"/>
    </row>
    <row r="799" spans="1:100" ht="13">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c r="BO799" s="26"/>
      <c r="BP799" s="26"/>
      <c r="BQ799" s="26"/>
      <c r="BR799" s="26"/>
      <c r="BS799" s="26"/>
      <c r="BT799" s="26"/>
      <c r="BU799" s="26"/>
      <c r="BV799" s="26"/>
      <c r="BW799" s="26"/>
      <c r="BX799" s="26"/>
      <c r="BY799" s="26"/>
      <c r="BZ799" s="26"/>
      <c r="CA799" s="26"/>
      <c r="CB799" s="26"/>
      <c r="CC799" s="26"/>
      <c r="CD799" s="26"/>
      <c r="CE799" s="26"/>
      <c r="CF799" s="26"/>
      <c r="CG799" s="26"/>
      <c r="CH799" s="26"/>
      <c r="CI799" s="26"/>
      <c r="CJ799" s="26"/>
      <c r="CK799" s="26"/>
      <c r="CL799" s="26"/>
      <c r="CM799" s="26"/>
      <c r="CN799" s="26"/>
      <c r="CO799" s="26"/>
      <c r="CP799" s="26"/>
      <c r="CQ799" s="26"/>
      <c r="CR799" s="26"/>
      <c r="CS799" s="26"/>
      <c r="CT799" s="26"/>
      <c r="CU799" s="26"/>
      <c r="CV799" s="26"/>
    </row>
    <row r="800" spans="1:100" ht="13">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c r="BJ800" s="26"/>
      <c r="BK800" s="26"/>
      <c r="BL800" s="26"/>
      <c r="BM800" s="26"/>
      <c r="BN800" s="26"/>
      <c r="BO800" s="26"/>
      <c r="BP800" s="26"/>
      <c r="BQ800" s="26"/>
      <c r="BR800" s="26"/>
      <c r="BS800" s="26"/>
      <c r="BT800" s="26"/>
      <c r="BU800" s="26"/>
      <c r="BV800" s="26"/>
      <c r="BW800" s="26"/>
      <c r="BX800" s="26"/>
      <c r="BY800" s="26"/>
      <c r="BZ800" s="26"/>
      <c r="CA800" s="26"/>
      <c r="CB800" s="26"/>
      <c r="CC800" s="26"/>
      <c r="CD800" s="26"/>
      <c r="CE800" s="26"/>
      <c r="CF800" s="26"/>
      <c r="CG800" s="26"/>
      <c r="CH800" s="26"/>
      <c r="CI800" s="26"/>
      <c r="CJ800" s="26"/>
      <c r="CK800" s="26"/>
      <c r="CL800" s="26"/>
      <c r="CM800" s="26"/>
      <c r="CN800" s="26"/>
      <c r="CO800" s="26"/>
      <c r="CP800" s="26"/>
      <c r="CQ800" s="26"/>
      <c r="CR800" s="26"/>
      <c r="CS800" s="26"/>
      <c r="CT800" s="26"/>
      <c r="CU800" s="26"/>
      <c r="CV800" s="26"/>
    </row>
    <row r="801" spans="1:100" ht="13">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c r="BI801" s="26"/>
      <c r="BJ801" s="26"/>
      <c r="BK801" s="26"/>
      <c r="BL801" s="26"/>
      <c r="BM801" s="26"/>
      <c r="BN801" s="26"/>
      <c r="BO801" s="26"/>
      <c r="BP801" s="26"/>
      <c r="BQ801" s="26"/>
      <c r="BR801" s="26"/>
      <c r="BS801" s="26"/>
      <c r="BT801" s="26"/>
      <c r="BU801" s="26"/>
      <c r="BV801" s="26"/>
      <c r="BW801" s="26"/>
      <c r="BX801" s="26"/>
      <c r="BY801" s="26"/>
      <c r="BZ801" s="26"/>
      <c r="CA801" s="26"/>
      <c r="CB801" s="26"/>
      <c r="CC801" s="26"/>
      <c r="CD801" s="26"/>
      <c r="CE801" s="26"/>
      <c r="CF801" s="26"/>
      <c r="CG801" s="26"/>
      <c r="CH801" s="26"/>
      <c r="CI801" s="26"/>
      <c r="CJ801" s="26"/>
      <c r="CK801" s="26"/>
      <c r="CL801" s="26"/>
      <c r="CM801" s="26"/>
      <c r="CN801" s="26"/>
      <c r="CO801" s="26"/>
      <c r="CP801" s="26"/>
      <c r="CQ801" s="26"/>
      <c r="CR801" s="26"/>
      <c r="CS801" s="26"/>
      <c r="CT801" s="26"/>
      <c r="CU801" s="26"/>
      <c r="CV801" s="26"/>
    </row>
    <row r="802" spans="1:100" ht="13">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c r="BI802" s="26"/>
      <c r="BJ802" s="26"/>
      <c r="BK802" s="26"/>
      <c r="BL802" s="26"/>
      <c r="BM802" s="26"/>
      <c r="BN802" s="26"/>
      <c r="BO802" s="26"/>
      <c r="BP802" s="26"/>
      <c r="BQ802" s="26"/>
      <c r="BR802" s="26"/>
      <c r="BS802" s="26"/>
      <c r="BT802" s="26"/>
      <c r="BU802" s="26"/>
      <c r="BV802" s="26"/>
      <c r="BW802" s="26"/>
      <c r="BX802" s="26"/>
      <c r="BY802" s="26"/>
      <c r="BZ802" s="26"/>
      <c r="CA802" s="26"/>
      <c r="CB802" s="26"/>
      <c r="CC802" s="26"/>
      <c r="CD802" s="26"/>
      <c r="CE802" s="26"/>
      <c r="CF802" s="26"/>
      <c r="CG802" s="26"/>
      <c r="CH802" s="26"/>
      <c r="CI802" s="26"/>
      <c r="CJ802" s="26"/>
      <c r="CK802" s="26"/>
      <c r="CL802" s="26"/>
      <c r="CM802" s="26"/>
      <c r="CN802" s="26"/>
      <c r="CO802" s="26"/>
      <c r="CP802" s="26"/>
      <c r="CQ802" s="26"/>
      <c r="CR802" s="26"/>
      <c r="CS802" s="26"/>
      <c r="CT802" s="26"/>
      <c r="CU802" s="26"/>
      <c r="CV802" s="26"/>
    </row>
    <row r="803" spans="1:100" ht="1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c r="BI803" s="26"/>
      <c r="BJ803" s="26"/>
      <c r="BK803" s="26"/>
      <c r="BL803" s="26"/>
      <c r="BM803" s="26"/>
      <c r="BN803" s="26"/>
      <c r="BO803" s="26"/>
      <c r="BP803" s="26"/>
      <c r="BQ803" s="26"/>
      <c r="BR803" s="26"/>
      <c r="BS803" s="26"/>
      <c r="BT803" s="26"/>
      <c r="BU803" s="26"/>
      <c r="BV803" s="26"/>
      <c r="BW803" s="26"/>
      <c r="BX803" s="26"/>
      <c r="BY803" s="26"/>
      <c r="BZ803" s="26"/>
      <c r="CA803" s="26"/>
      <c r="CB803" s="26"/>
      <c r="CC803" s="26"/>
      <c r="CD803" s="26"/>
      <c r="CE803" s="26"/>
      <c r="CF803" s="26"/>
      <c r="CG803" s="26"/>
      <c r="CH803" s="26"/>
      <c r="CI803" s="26"/>
      <c r="CJ803" s="26"/>
      <c r="CK803" s="26"/>
      <c r="CL803" s="26"/>
      <c r="CM803" s="26"/>
      <c r="CN803" s="26"/>
      <c r="CO803" s="26"/>
      <c r="CP803" s="26"/>
      <c r="CQ803" s="26"/>
      <c r="CR803" s="26"/>
      <c r="CS803" s="26"/>
      <c r="CT803" s="26"/>
      <c r="CU803" s="26"/>
      <c r="CV803" s="26"/>
    </row>
    <row r="804" spans="1:100" ht="13">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c r="BI804" s="26"/>
      <c r="BJ804" s="26"/>
      <c r="BK804" s="26"/>
      <c r="BL804" s="26"/>
      <c r="BM804" s="26"/>
      <c r="BN804" s="26"/>
      <c r="BO804" s="26"/>
      <c r="BP804" s="26"/>
      <c r="BQ804" s="26"/>
      <c r="BR804" s="26"/>
      <c r="BS804" s="26"/>
      <c r="BT804" s="26"/>
      <c r="BU804" s="26"/>
      <c r="BV804" s="26"/>
      <c r="BW804" s="26"/>
      <c r="BX804" s="26"/>
      <c r="BY804" s="26"/>
      <c r="BZ804" s="26"/>
      <c r="CA804" s="26"/>
      <c r="CB804" s="26"/>
      <c r="CC804" s="26"/>
      <c r="CD804" s="26"/>
      <c r="CE804" s="26"/>
      <c r="CF804" s="26"/>
      <c r="CG804" s="26"/>
      <c r="CH804" s="26"/>
      <c r="CI804" s="26"/>
      <c r="CJ804" s="26"/>
      <c r="CK804" s="26"/>
      <c r="CL804" s="26"/>
      <c r="CM804" s="26"/>
      <c r="CN804" s="26"/>
      <c r="CO804" s="26"/>
      <c r="CP804" s="26"/>
      <c r="CQ804" s="26"/>
      <c r="CR804" s="26"/>
      <c r="CS804" s="26"/>
      <c r="CT804" s="26"/>
      <c r="CU804" s="26"/>
      <c r="CV804" s="26"/>
    </row>
    <row r="805" spans="1:100" ht="13">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c r="BI805" s="26"/>
      <c r="BJ805" s="26"/>
      <c r="BK805" s="26"/>
      <c r="BL805" s="26"/>
      <c r="BM805" s="26"/>
      <c r="BN805" s="26"/>
      <c r="BO805" s="26"/>
      <c r="BP805" s="26"/>
      <c r="BQ805" s="26"/>
      <c r="BR805" s="26"/>
      <c r="BS805" s="26"/>
      <c r="BT805" s="26"/>
      <c r="BU805" s="26"/>
      <c r="BV805" s="26"/>
      <c r="BW805" s="26"/>
      <c r="BX805" s="26"/>
      <c r="BY805" s="26"/>
      <c r="BZ805" s="26"/>
      <c r="CA805" s="26"/>
      <c r="CB805" s="26"/>
      <c r="CC805" s="26"/>
      <c r="CD805" s="26"/>
      <c r="CE805" s="26"/>
      <c r="CF805" s="26"/>
      <c r="CG805" s="26"/>
      <c r="CH805" s="26"/>
      <c r="CI805" s="26"/>
      <c r="CJ805" s="26"/>
      <c r="CK805" s="26"/>
      <c r="CL805" s="26"/>
      <c r="CM805" s="26"/>
      <c r="CN805" s="26"/>
      <c r="CO805" s="26"/>
      <c r="CP805" s="26"/>
      <c r="CQ805" s="26"/>
      <c r="CR805" s="26"/>
      <c r="CS805" s="26"/>
      <c r="CT805" s="26"/>
      <c r="CU805" s="26"/>
      <c r="CV805" s="26"/>
    </row>
    <row r="806" spans="1:100" ht="13">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c r="BI806" s="26"/>
      <c r="BJ806" s="26"/>
      <c r="BK806" s="26"/>
      <c r="BL806" s="26"/>
      <c r="BM806" s="26"/>
      <c r="BN806" s="26"/>
      <c r="BO806" s="26"/>
      <c r="BP806" s="26"/>
      <c r="BQ806" s="26"/>
      <c r="BR806" s="26"/>
      <c r="BS806" s="26"/>
      <c r="BT806" s="26"/>
      <c r="BU806" s="26"/>
      <c r="BV806" s="26"/>
      <c r="BW806" s="26"/>
      <c r="BX806" s="26"/>
      <c r="BY806" s="26"/>
      <c r="BZ806" s="26"/>
      <c r="CA806" s="26"/>
      <c r="CB806" s="26"/>
      <c r="CC806" s="26"/>
      <c r="CD806" s="26"/>
      <c r="CE806" s="26"/>
      <c r="CF806" s="26"/>
      <c r="CG806" s="26"/>
      <c r="CH806" s="26"/>
      <c r="CI806" s="26"/>
      <c r="CJ806" s="26"/>
      <c r="CK806" s="26"/>
      <c r="CL806" s="26"/>
      <c r="CM806" s="26"/>
      <c r="CN806" s="26"/>
      <c r="CO806" s="26"/>
      <c r="CP806" s="26"/>
      <c r="CQ806" s="26"/>
      <c r="CR806" s="26"/>
      <c r="CS806" s="26"/>
      <c r="CT806" s="26"/>
      <c r="CU806" s="26"/>
      <c r="CV806" s="26"/>
    </row>
    <row r="807" spans="1:100" ht="13">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c r="BI807" s="26"/>
      <c r="BJ807" s="26"/>
      <c r="BK807" s="26"/>
      <c r="BL807" s="26"/>
      <c r="BM807" s="26"/>
      <c r="BN807" s="26"/>
      <c r="BO807" s="26"/>
      <c r="BP807" s="26"/>
      <c r="BQ807" s="26"/>
      <c r="BR807" s="26"/>
      <c r="BS807" s="26"/>
      <c r="BT807" s="26"/>
      <c r="BU807" s="26"/>
      <c r="BV807" s="26"/>
      <c r="BW807" s="26"/>
      <c r="BX807" s="26"/>
      <c r="BY807" s="26"/>
      <c r="BZ807" s="26"/>
      <c r="CA807" s="26"/>
      <c r="CB807" s="26"/>
      <c r="CC807" s="26"/>
      <c r="CD807" s="26"/>
      <c r="CE807" s="26"/>
      <c r="CF807" s="26"/>
      <c r="CG807" s="26"/>
      <c r="CH807" s="26"/>
      <c r="CI807" s="26"/>
      <c r="CJ807" s="26"/>
      <c r="CK807" s="26"/>
      <c r="CL807" s="26"/>
      <c r="CM807" s="26"/>
      <c r="CN807" s="26"/>
      <c r="CO807" s="26"/>
      <c r="CP807" s="26"/>
      <c r="CQ807" s="26"/>
      <c r="CR807" s="26"/>
      <c r="CS807" s="26"/>
      <c r="CT807" s="26"/>
      <c r="CU807" s="26"/>
      <c r="CV807" s="26"/>
    </row>
    <row r="808" spans="1:100" ht="13">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c r="BI808" s="26"/>
      <c r="BJ808" s="26"/>
      <c r="BK808" s="26"/>
      <c r="BL808" s="26"/>
      <c r="BM808" s="26"/>
      <c r="BN808" s="26"/>
      <c r="BO808" s="26"/>
      <c r="BP808" s="26"/>
      <c r="BQ808" s="26"/>
      <c r="BR808" s="26"/>
      <c r="BS808" s="26"/>
      <c r="BT808" s="26"/>
      <c r="BU808" s="26"/>
      <c r="BV808" s="26"/>
      <c r="BW808" s="26"/>
      <c r="BX808" s="26"/>
      <c r="BY808" s="26"/>
      <c r="BZ808" s="26"/>
      <c r="CA808" s="26"/>
      <c r="CB808" s="26"/>
      <c r="CC808" s="26"/>
      <c r="CD808" s="26"/>
      <c r="CE808" s="26"/>
      <c r="CF808" s="26"/>
      <c r="CG808" s="26"/>
      <c r="CH808" s="26"/>
      <c r="CI808" s="26"/>
      <c r="CJ808" s="26"/>
      <c r="CK808" s="26"/>
      <c r="CL808" s="26"/>
      <c r="CM808" s="26"/>
      <c r="CN808" s="26"/>
      <c r="CO808" s="26"/>
      <c r="CP808" s="26"/>
      <c r="CQ808" s="26"/>
      <c r="CR808" s="26"/>
      <c r="CS808" s="26"/>
      <c r="CT808" s="26"/>
      <c r="CU808" s="26"/>
      <c r="CV808" s="26"/>
    </row>
    <row r="809" spans="1:100" ht="13">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c r="BI809" s="26"/>
      <c r="BJ809" s="26"/>
      <c r="BK809" s="26"/>
      <c r="BL809" s="26"/>
      <c r="BM809" s="26"/>
      <c r="BN809" s="26"/>
      <c r="BO809" s="26"/>
      <c r="BP809" s="26"/>
      <c r="BQ809" s="26"/>
      <c r="BR809" s="26"/>
      <c r="BS809" s="26"/>
      <c r="BT809" s="26"/>
      <c r="BU809" s="26"/>
      <c r="BV809" s="26"/>
      <c r="BW809" s="26"/>
      <c r="BX809" s="26"/>
      <c r="BY809" s="26"/>
      <c r="BZ809" s="26"/>
      <c r="CA809" s="26"/>
      <c r="CB809" s="26"/>
      <c r="CC809" s="26"/>
      <c r="CD809" s="26"/>
      <c r="CE809" s="26"/>
      <c r="CF809" s="26"/>
      <c r="CG809" s="26"/>
      <c r="CH809" s="26"/>
      <c r="CI809" s="26"/>
      <c r="CJ809" s="26"/>
      <c r="CK809" s="26"/>
      <c r="CL809" s="26"/>
      <c r="CM809" s="26"/>
      <c r="CN809" s="26"/>
      <c r="CO809" s="26"/>
      <c r="CP809" s="26"/>
      <c r="CQ809" s="26"/>
      <c r="CR809" s="26"/>
      <c r="CS809" s="26"/>
      <c r="CT809" s="26"/>
      <c r="CU809" s="26"/>
      <c r="CV809" s="26"/>
    </row>
    <row r="810" spans="1:100" ht="13">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c r="BI810" s="26"/>
      <c r="BJ810" s="26"/>
      <c r="BK810" s="26"/>
      <c r="BL810" s="26"/>
      <c r="BM810" s="26"/>
      <c r="BN810" s="26"/>
      <c r="BO810" s="26"/>
      <c r="BP810" s="26"/>
      <c r="BQ810" s="26"/>
      <c r="BR810" s="26"/>
      <c r="BS810" s="26"/>
      <c r="BT810" s="26"/>
      <c r="BU810" s="26"/>
      <c r="BV810" s="26"/>
      <c r="BW810" s="26"/>
      <c r="BX810" s="26"/>
      <c r="BY810" s="26"/>
      <c r="BZ810" s="26"/>
      <c r="CA810" s="26"/>
      <c r="CB810" s="26"/>
      <c r="CC810" s="26"/>
      <c r="CD810" s="26"/>
      <c r="CE810" s="26"/>
      <c r="CF810" s="26"/>
      <c r="CG810" s="26"/>
      <c r="CH810" s="26"/>
      <c r="CI810" s="26"/>
      <c r="CJ810" s="26"/>
      <c r="CK810" s="26"/>
      <c r="CL810" s="26"/>
      <c r="CM810" s="26"/>
      <c r="CN810" s="26"/>
      <c r="CO810" s="26"/>
      <c r="CP810" s="26"/>
      <c r="CQ810" s="26"/>
      <c r="CR810" s="26"/>
      <c r="CS810" s="26"/>
      <c r="CT810" s="26"/>
      <c r="CU810" s="26"/>
      <c r="CV810" s="26"/>
    </row>
    <row r="811" spans="1:100" ht="13">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c r="BI811" s="26"/>
      <c r="BJ811" s="26"/>
      <c r="BK811" s="26"/>
      <c r="BL811" s="26"/>
      <c r="BM811" s="26"/>
      <c r="BN811" s="26"/>
      <c r="BO811" s="26"/>
      <c r="BP811" s="26"/>
      <c r="BQ811" s="26"/>
      <c r="BR811" s="26"/>
      <c r="BS811" s="26"/>
      <c r="BT811" s="26"/>
      <c r="BU811" s="26"/>
      <c r="BV811" s="26"/>
      <c r="BW811" s="26"/>
      <c r="BX811" s="26"/>
      <c r="BY811" s="26"/>
      <c r="BZ811" s="26"/>
      <c r="CA811" s="26"/>
      <c r="CB811" s="26"/>
      <c r="CC811" s="26"/>
      <c r="CD811" s="26"/>
      <c r="CE811" s="26"/>
      <c r="CF811" s="26"/>
      <c r="CG811" s="26"/>
      <c r="CH811" s="26"/>
      <c r="CI811" s="26"/>
      <c r="CJ811" s="26"/>
      <c r="CK811" s="26"/>
      <c r="CL811" s="26"/>
      <c r="CM811" s="26"/>
      <c r="CN811" s="26"/>
      <c r="CO811" s="26"/>
      <c r="CP811" s="26"/>
      <c r="CQ811" s="26"/>
      <c r="CR811" s="26"/>
      <c r="CS811" s="26"/>
      <c r="CT811" s="26"/>
      <c r="CU811" s="26"/>
      <c r="CV811" s="26"/>
    </row>
    <row r="812" spans="1:100" ht="13">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c r="BI812" s="26"/>
      <c r="BJ812" s="26"/>
      <c r="BK812" s="26"/>
      <c r="BL812" s="26"/>
      <c r="BM812" s="26"/>
      <c r="BN812" s="26"/>
      <c r="BO812" s="26"/>
      <c r="BP812" s="26"/>
      <c r="BQ812" s="26"/>
      <c r="BR812" s="26"/>
      <c r="BS812" s="26"/>
      <c r="BT812" s="26"/>
      <c r="BU812" s="26"/>
      <c r="BV812" s="26"/>
      <c r="BW812" s="26"/>
      <c r="BX812" s="26"/>
      <c r="BY812" s="26"/>
      <c r="BZ812" s="26"/>
      <c r="CA812" s="26"/>
      <c r="CB812" s="26"/>
      <c r="CC812" s="26"/>
      <c r="CD812" s="26"/>
      <c r="CE812" s="26"/>
      <c r="CF812" s="26"/>
      <c r="CG812" s="26"/>
      <c r="CH812" s="26"/>
      <c r="CI812" s="26"/>
      <c r="CJ812" s="26"/>
      <c r="CK812" s="26"/>
      <c r="CL812" s="26"/>
      <c r="CM812" s="26"/>
      <c r="CN812" s="26"/>
      <c r="CO812" s="26"/>
      <c r="CP812" s="26"/>
      <c r="CQ812" s="26"/>
      <c r="CR812" s="26"/>
      <c r="CS812" s="26"/>
      <c r="CT812" s="26"/>
      <c r="CU812" s="26"/>
      <c r="CV812" s="26"/>
    </row>
    <row r="813" spans="1:100" ht="1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c r="BJ813" s="26"/>
      <c r="BK813" s="26"/>
      <c r="BL813" s="26"/>
      <c r="BM813" s="26"/>
      <c r="BN813" s="26"/>
      <c r="BO813" s="26"/>
      <c r="BP813" s="26"/>
      <c r="BQ813" s="26"/>
      <c r="BR813" s="26"/>
      <c r="BS813" s="26"/>
      <c r="BT813" s="26"/>
      <c r="BU813" s="26"/>
      <c r="BV813" s="26"/>
      <c r="BW813" s="26"/>
      <c r="BX813" s="26"/>
      <c r="BY813" s="26"/>
      <c r="BZ813" s="26"/>
      <c r="CA813" s="26"/>
      <c r="CB813" s="26"/>
      <c r="CC813" s="26"/>
      <c r="CD813" s="26"/>
      <c r="CE813" s="26"/>
      <c r="CF813" s="26"/>
      <c r="CG813" s="26"/>
      <c r="CH813" s="26"/>
      <c r="CI813" s="26"/>
      <c r="CJ813" s="26"/>
      <c r="CK813" s="26"/>
      <c r="CL813" s="26"/>
      <c r="CM813" s="26"/>
      <c r="CN813" s="26"/>
      <c r="CO813" s="26"/>
      <c r="CP813" s="26"/>
      <c r="CQ813" s="26"/>
      <c r="CR813" s="26"/>
      <c r="CS813" s="26"/>
      <c r="CT813" s="26"/>
      <c r="CU813" s="26"/>
      <c r="CV813" s="26"/>
    </row>
    <row r="814" spans="1:100" ht="13">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c r="BI814" s="26"/>
      <c r="BJ814" s="26"/>
      <c r="BK814" s="26"/>
      <c r="BL814" s="26"/>
      <c r="BM814" s="26"/>
      <c r="BN814" s="26"/>
      <c r="BO814" s="26"/>
      <c r="BP814" s="26"/>
      <c r="BQ814" s="26"/>
      <c r="BR814" s="26"/>
      <c r="BS814" s="26"/>
      <c r="BT814" s="26"/>
      <c r="BU814" s="26"/>
      <c r="BV814" s="26"/>
      <c r="BW814" s="26"/>
      <c r="BX814" s="26"/>
      <c r="BY814" s="26"/>
      <c r="BZ814" s="26"/>
      <c r="CA814" s="26"/>
      <c r="CB814" s="26"/>
      <c r="CC814" s="26"/>
      <c r="CD814" s="26"/>
      <c r="CE814" s="26"/>
      <c r="CF814" s="26"/>
      <c r="CG814" s="26"/>
      <c r="CH814" s="26"/>
      <c r="CI814" s="26"/>
      <c r="CJ814" s="26"/>
      <c r="CK814" s="26"/>
      <c r="CL814" s="26"/>
      <c r="CM814" s="26"/>
      <c r="CN814" s="26"/>
      <c r="CO814" s="26"/>
      <c r="CP814" s="26"/>
      <c r="CQ814" s="26"/>
      <c r="CR814" s="26"/>
      <c r="CS814" s="26"/>
      <c r="CT814" s="26"/>
      <c r="CU814" s="26"/>
      <c r="CV814" s="26"/>
    </row>
    <row r="815" spans="1:100" ht="13">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c r="BI815" s="26"/>
      <c r="BJ815" s="26"/>
      <c r="BK815" s="26"/>
      <c r="BL815" s="26"/>
      <c r="BM815" s="26"/>
      <c r="BN815" s="26"/>
      <c r="BO815" s="26"/>
      <c r="BP815" s="26"/>
      <c r="BQ815" s="26"/>
      <c r="BR815" s="26"/>
      <c r="BS815" s="26"/>
      <c r="BT815" s="26"/>
      <c r="BU815" s="26"/>
      <c r="BV815" s="26"/>
      <c r="BW815" s="26"/>
      <c r="BX815" s="26"/>
      <c r="BY815" s="26"/>
      <c r="BZ815" s="26"/>
      <c r="CA815" s="26"/>
      <c r="CB815" s="26"/>
      <c r="CC815" s="26"/>
      <c r="CD815" s="26"/>
      <c r="CE815" s="26"/>
      <c r="CF815" s="26"/>
      <c r="CG815" s="26"/>
      <c r="CH815" s="26"/>
      <c r="CI815" s="26"/>
      <c r="CJ815" s="26"/>
      <c r="CK815" s="26"/>
      <c r="CL815" s="26"/>
      <c r="CM815" s="26"/>
      <c r="CN815" s="26"/>
      <c r="CO815" s="26"/>
      <c r="CP815" s="26"/>
      <c r="CQ815" s="26"/>
      <c r="CR815" s="26"/>
      <c r="CS815" s="26"/>
      <c r="CT815" s="26"/>
      <c r="CU815" s="26"/>
      <c r="CV815" s="26"/>
    </row>
    <row r="816" spans="1:100" ht="13">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c r="BI816" s="26"/>
      <c r="BJ816" s="26"/>
      <c r="BK816" s="26"/>
      <c r="BL816" s="26"/>
      <c r="BM816" s="26"/>
      <c r="BN816" s="26"/>
      <c r="BO816" s="26"/>
      <c r="BP816" s="26"/>
      <c r="BQ816" s="26"/>
      <c r="BR816" s="26"/>
      <c r="BS816" s="26"/>
      <c r="BT816" s="26"/>
      <c r="BU816" s="26"/>
      <c r="BV816" s="26"/>
      <c r="BW816" s="26"/>
      <c r="BX816" s="26"/>
      <c r="BY816" s="26"/>
      <c r="BZ816" s="26"/>
      <c r="CA816" s="26"/>
      <c r="CB816" s="26"/>
      <c r="CC816" s="26"/>
      <c r="CD816" s="26"/>
      <c r="CE816" s="26"/>
      <c r="CF816" s="26"/>
      <c r="CG816" s="26"/>
      <c r="CH816" s="26"/>
      <c r="CI816" s="26"/>
      <c r="CJ816" s="26"/>
      <c r="CK816" s="26"/>
      <c r="CL816" s="26"/>
      <c r="CM816" s="26"/>
      <c r="CN816" s="26"/>
      <c r="CO816" s="26"/>
      <c r="CP816" s="26"/>
      <c r="CQ816" s="26"/>
      <c r="CR816" s="26"/>
      <c r="CS816" s="26"/>
      <c r="CT816" s="26"/>
      <c r="CU816" s="26"/>
      <c r="CV816" s="26"/>
    </row>
    <row r="817" spans="1:100" ht="13">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c r="BJ817" s="26"/>
      <c r="BK817" s="26"/>
      <c r="BL817" s="26"/>
      <c r="BM817" s="26"/>
      <c r="BN817" s="26"/>
      <c r="BO817" s="26"/>
      <c r="BP817" s="26"/>
      <c r="BQ817" s="26"/>
      <c r="BR817" s="26"/>
      <c r="BS817" s="26"/>
      <c r="BT817" s="26"/>
      <c r="BU817" s="26"/>
      <c r="BV817" s="26"/>
      <c r="BW817" s="26"/>
      <c r="BX817" s="26"/>
      <c r="BY817" s="26"/>
      <c r="BZ817" s="26"/>
      <c r="CA817" s="26"/>
      <c r="CB817" s="26"/>
      <c r="CC817" s="26"/>
      <c r="CD817" s="26"/>
      <c r="CE817" s="26"/>
      <c r="CF817" s="26"/>
      <c r="CG817" s="26"/>
      <c r="CH817" s="26"/>
      <c r="CI817" s="26"/>
      <c r="CJ817" s="26"/>
      <c r="CK817" s="26"/>
      <c r="CL817" s="26"/>
      <c r="CM817" s="26"/>
      <c r="CN817" s="26"/>
      <c r="CO817" s="26"/>
      <c r="CP817" s="26"/>
      <c r="CQ817" s="26"/>
      <c r="CR817" s="26"/>
      <c r="CS817" s="26"/>
      <c r="CT817" s="26"/>
      <c r="CU817" s="26"/>
      <c r="CV817" s="26"/>
    </row>
    <row r="818" spans="1:100" ht="13">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c r="BJ818" s="26"/>
      <c r="BK818" s="26"/>
      <c r="BL818" s="26"/>
      <c r="BM818" s="26"/>
      <c r="BN818" s="26"/>
      <c r="BO818" s="26"/>
      <c r="BP818" s="26"/>
      <c r="BQ818" s="26"/>
      <c r="BR818" s="26"/>
      <c r="BS818" s="26"/>
      <c r="BT818" s="26"/>
      <c r="BU818" s="26"/>
      <c r="BV818" s="26"/>
      <c r="BW818" s="26"/>
      <c r="BX818" s="26"/>
      <c r="BY818" s="26"/>
      <c r="BZ818" s="26"/>
      <c r="CA818" s="26"/>
      <c r="CB818" s="26"/>
      <c r="CC818" s="26"/>
      <c r="CD818" s="26"/>
      <c r="CE818" s="26"/>
      <c r="CF818" s="26"/>
      <c r="CG818" s="26"/>
      <c r="CH818" s="26"/>
      <c r="CI818" s="26"/>
      <c r="CJ818" s="26"/>
      <c r="CK818" s="26"/>
      <c r="CL818" s="26"/>
      <c r="CM818" s="26"/>
      <c r="CN818" s="26"/>
      <c r="CO818" s="26"/>
      <c r="CP818" s="26"/>
      <c r="CQ818" s="26"/>
      <c r="CR818" s="26"/>
      <c r="CS818" s="26"/>
      <c r="CT818" s="26"/>
      <c r="CU818" s="26"/>
      <c r="CV818" s="26"/>
    </row>
    <row r="819" spans="1:100" ht="13">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c r="BI819" s="26"/>
      <c r="BJ819" s="26"/>
      <c r="BK819" s="26"/>
      <c r="BL819" s="26"/>
      <c r="BM819" s="26"/>
      <c r="BN819" s="26"/>
      <c r="BO819" s="26"/>
      <c r="BP819" s="26"/>
      <c r="BQ819" s="26"/>
      <c r="BR819" s="26"/>
      <c r="BS819" s="26"/>
      <c r="BT819" s="26"/>
      <c r="BU819" s="26"/>
      <c r="BV819" s="26"/>
      <c r="BW819" s="26"/>
      <c r="BX819" s="26"/>
      <c r="BY819" s="26"/>
      <c r="BZ819" s="26"/>
      <c r="CA819" s="26"/>
      <c r="CB819" s="26"/>
      <c r="CC819" s="26"/>
      <c r="CD819" s="26"/>
      <c r="CE819" s="26"/>
      <c r="CF819" s="26"/>
      <c r="CG819" s="26"/>
      <c r="CH819" s="26"/>
      <c r="CI819" s="26"/>
      <c r="CJ819" s="26"/>
      <c r="CK819" s="26"/>
      <c r="CL819" s="26"/>
      <c r="CM819" s="26"/>
      <c r="CN819" s="26"/>
      <c r="CO819" s="26"/>
      <c r="CP819" s="26"/>
      <c r="CQ819" s="26"/>
      <c r="CR819" s="26"/>
      <c r="CS819" s="26"/>
      <c r="CT819" s="26"/>
      <c r="CU819" s="26"/>
      <c r="CV819" s="26"/>
    </row>
    <row r="820" spans="1:100" ht="13">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c r="BJ820" s="26"/>
      <c r="BK820" s="26"/>
      <c r="BL820" s="26"/>
      <c r="BM820" s="26"/>
      <c r="BN820" s="26"/>
      <c r="BO820" s="26"/>
      <c r="BP820" s="26"/>
      <c r="BQ820" s="26"/>
      <c r="BR820" s="26"/>
      <c r="BS820" s="26"/>
      <c r="BT820" s="26"/>
      <c r="BU820" s="26"/>
      <c r="BV820" s="26"/>
      <c r="BW820" s="26"/>
      <c r="BX820" s="26"/>
      <c r="BY820" s="26"/>
      <c r="BZ820" s="26"/>
      <c r="CA820" s="26"/>
      <c r="CB820" s="26"/>
      <c r="CC820" s="26"/>
      <c r="CD820" s="26"/>
      <c r="CE820" s="26"/>
      <c r="CF820" s="26"/>
      <c r="CG820" s="26"/>
      <c r="CH820" s="26"/>
      <c r="CI820" s="26"/>
      <c r="CJ820" s="26"/>
      <c r="CK820" s="26"/>
      <c r="CL820" s="26"/>
      <c r="CM820" s="26"/>
      <c r="CN820" s="26"/>
      <c r="CO820" s="26"/>
      <c r="CP820" s="26"/>
      <c r="CQ820" s="26"/>
      <c r="CR820" s="26"/>
      <c r="CS820" s="26"/>
      <c r="CT820" s="26"/>
      <c r="CU820" s="26"/>
      <c r="CV820" s="26"/>
    </row>
    <row r="821" spans="1:100" ht="13">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c r="BJ821" s="26"/>
      <c r="BK821" s="26"/>
      <c r="BL821" s="26"/>
      <c r="BM821" s="26"/>
      <c r="BN821" s="26"/>
      <c r="BO821" s="26"/>
      <c r="BP821" s="26"/>
      <c r="BQ821" s="26"/>
      <c r="BR821" s="26"/>
      <c r="BS821" s="26"/>
      <c r="BT821" s="26"/>
      <c r="BU821" s="26"/>
      <c r="BV821" s="26"/>
      <c r="BW821" s="26"/>
      <c r="BX821" s="26"/>
      <c r="BY821" s="26"/>
      <c r="BZ821" s="26"/>
      <c r="CA821" s="26"/>
      <c r="CB821" s="26"/>
      <c r="CC821" s="26"/>
      <c r="CD821" s="26"/>
      <c r="CE821" s="26"/>
      <c r="CF821" s="26"/>
      <c r="CG821" s="26"/>
      <c r="CH821" s="26"/>
      <c r="CI821" s="26"/>
      <c r="CJ821" s="26"/>
      <c r="CK821" s="26"/>
      <c r="CL821" s="26"/>
      <c r="CM821" s="26"/>
      <c r="CN821" s="26"/>
      <c r="CO821" s="26"/>
      <c r="CP821" s="26"/>
      <c r="CQ821" s="26"/>
      <c r="CR821" s="26"/>
      <c r="CS821" s="26"/>
      <c r="CT821" s="26"/>
      <c r="CU821" s="26"/>
      <c r="CV821" s="26"/>
    </row>
    <row r="822" spans="1:100" ht="13">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c r="BI822" s="26"/>
      <c r="BJ822" s="26"/>
      <c r="BK822" s="26"/>
      <c r="BL822" s="26"/>
      <c r="BM822" s="26"/>
      <c r="BN822" s="26"/>
      <c r="BO822" s="26"/>
      <c r="BP822" s="26"/>
      <c r="BQ822" s="26"/>
      <c r="BR822" s="26"/>
      <c r="BS822" s="26"/>
      <c r="BT822" s="26"/>
      <c r="BU822" s="26"/>
      <c r="BV822" s="26"/>
      <c r="BW822" s="26"/>
      <c r="BX822" s="26"/>
      <c r="BY822" s="26"/>
      <c r="BZ822" s="26"/>
      <c r="CA822" s="26"/>
      <c r="CB822" s="26"/>
      <c r="CC822" s="26"/>
      <c r="CD822" s="26"/>
      <c r="CE822" s="26"/>
      <c r="CF822" s="26"/>
      <c r="CG822" s="26"/>
      <c r="CH822" s="26"/>
      <c r="CI822" s="26"/>
      <c r="CJ822" s="26"/>
      <c r="CK822" s="26"/>
      <c r="CL822" s="26"/>
      <c r="CM822" s="26"/>
      <c r="CN822" s="26"/>
      <c r="CO822" s="26"/>
      <c r="CP822" s="26"/>
      <c r="CQ822" s="26"/>
      <c r="CR822" s="26"/>
      <c r="CS822" s="26"/>
      <c r="CT822" s="26"/>
      <c r="CU822" s="26"/>
      <c r="CV822" s="26"/>
    </row>
    <row r="823" spans="1:100" ht="1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c r="BI823" s="26"/>
      <c r="BJ823" s="26"/>
      <c r="BK823" s="26"/>
      <c r="BL823" s="26"/>
      <c r="BM823" s="26"/>
      <c r="BN823" s="26"/>
      <c r="BO823" s="26"/>
      <c r="BP823" s="26"/>
      <c r="BQ823" s="26"/>
      <c r="BR823" s="26"/>
      <c r="BS823" s="26"/>
      <c r="BT823" s="26"/>
      <c r="BU823" s="26"/>
      <c r="BV823" s="26"/>
      <c r="BW823" s="26"/>
      <c r="BX823" s="26"/>
      <c r="BY823" s="26"/>
      <c r="BZ823" s="26"/>
      <c r="CA823" s="26"/>
      <c r="CB823" s="26"/>
      <c r="CC823" s="26"/>
      <c r="CD823" s="26"/>
      <c r="CE823" s="26"/>
      <c r="CF823" s="26"/>
      <c r="CG823" s="26"/>
      <c r="CH823" s="26"/>
      <c r="CI823" s="26"/>
      <c r="CJ823" s="26"/>
      <c r="CK823" s="26"/>
      <c r="CL823" s="26"/>
      <c r="CM823" s="26"/>
      <c r="CN823" s="26"/>
      <c r="CO823" s="26"/>
      <c r="CP823" s="26"/>
      <c r="CQ823" s="26"/>
      <c r="CR823" s="26"/>
      <c r="CS823" s="26"/>
      <c r="CT823" s="26"/>
      <c r="CU823" s="26"/>
      <c r="CV823" s="26"/>
    </row>
    <row r="824" spans="1:100" ht="13">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c r="BI824" s="26"/>
      <c r="BJ824" s="26"/>
      <c r="BK824" s="26"/>
      <c r="BL824" s="26"/>
      <c r="BM824" s="26"/>
      <c r="BN824" s="26"/>
      <c r="BO824" s="26"/>
      <c r="BP824" s="26"/>
      <c r="BQ824" s="26"/>
      <c r="BR824" s="26"/>
      <c r="BS824" s="26"/>
      <c r="BT824" s="26"/>
      <c r="BU824" s="26"/>
      <c r="BV824" s="26"/>
      <c r="BW824" s="26"/>
      <c r="BX824" s="26"/>
      <c r="BY824" s="26"/>
      <c r="BZ824" s="26"/>
      <c r="CA824" s="26"/>
      <c r="CB824" s="26"/>
      <c r="CC824" s="26"/>
      <c r="CD824" s="26"/>
      <c r="CE824" s="26"/>
      <c r="CF824" s="26"/>
      <c r="CG824" s="26"/>
      <c r="CH824" s="26"/>
      <c r="CI824" s="26"/>
      <c r="CJ824" s="26"/>
      <c r="CK824" s="26"/>
      <c r="CL824" s="26"/>
      <c r="CM824" s="26"/>
      <c r="CN824" s="26"/>
      <c r="CO824" s="26"/>
      <c r="CP824" s="26"/>
      <c r="CQ824" s="26"/>
      <c r="CR824" s="26"/>
      <c r="CS824" s="26"/>
      <c r="CT824" s="26"/>
      <c r="CU824" s="26"/>
      <c r="CV824" s="26"/>
    </row>
    <row r="825" spans="1:100" ht="13">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c r="BJ825" s="26"/>
      <c r="BK825" s="26"/>
      <c r="BL825" s="26"/>
      <c r="BM825" s="26"/>
      <c r="BN825" s="26"/>
      <c r="BO825" s="26"/>
      <c r="BP825" s="26"/>
      <c r="BQ825" s="26"/>
      <c r="BR825" s="26"/>
      <c r="BS825" s="26"/>
      <c r="BT825" s="26"/>
      <c r="BU825" s="26"/>
      <c r="BV825" s="26"/>
      <c r="BW825" s="26"/>
      <c r="BX825" s="26"/>
      <c r="BY825" s="26"/>
      <c r="BZ825" s="26"/>
      <c r="CA825" s="26"/>
      <c r="CB825" s="26"/>
      <c r="CC825" s="26"/>
      <c r="CD825" s="26"/>
      <c r="CE825" s="26"/>
      <c r="CF825" s="26"/>
      <c r="CG825" s="26"/>
      <c r="CH825" s="26"/>
      <c r="CI825" s="26"/>
      <c r="CJ825" s="26"/>
      <c r="CK825" s="26"/>
      <c r="CL825" s="26"/>
      <c r="CM825" s="26"/>
      <c r="CN825" s="26"/>
      <c r="CO825" s="26"/>
      <c r="CP825" s="26"/>
      <c r="CQ825" s="26"/>
      <c r="CR825" s="26"/>
      <c r="CS825" s="26"/>
      <c r="CT825" s="26"/>
      <c r="CU825" s="26"/>
      <c r="CV825" s="26"/>
    </row>
    <row r="826" spans="1:100" ht="13">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c r="BJ826" s="26"/>
      <c r="BK826" s="26"/>
      <c r="BL826" s="26"/>
      <c r="BM826" s="26"/>
      <c r="BN826" s="26"/>
      <c r="BO826" s="26"/>
      <c r="BP826" s="26"/>
      <c r="BQ826" s="26"/>
      <c r="BR826" s="26"/>
      <c r="BS826" s="26"/>
      <c r="BT826" s="26"/>
      <c r="BU826" s="26"/>
      <c r="BV826" s="26"/>
      <c r="BW826" s="26"/>
      <c r="BX826" s="26"/>
      <c r="BY826" s="26"/>
      <c r="BZ826" s="26"/>
      <c r="CA826" s="26"/>
      <c r="CB826" s="26"/>
      <c r="CC826" s="26"/>
      <c r="CD826" s="26"/>
      <c r="CE826" s="26"/>
      <c r="CF826" s="26"/>
      <c r="CG826" s="26"/>
      <c r="CH826" s="26"/>
      <c r="CI826" s="26"/>
      <c r="CJ826" s="26"/>
      <c r="CK826" s="26"/>
      <c r="CL826" s="26"/>
      <c r="CM826" s="26"/>
      <c r="CN826" s="26"/>
      <c r="CO826" s="26"/>
      <c r="CP826" s="26"/>
      <c r="CQ826" s="26"/>
      <c r="CR826" s="26"/>
      <c r="CS826" s="26"/>
      <c r="CT826" s="26"/>
      <c r="CU826" s="26"/>
      <c r="CV826" s="26"/>
    </row>
    <row r="827" spans="1:100" ht="13">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c r="BJ827" s="26"/>
      <c r="BK827" s="26"/>
      <c r="BL827" s="26"/>
      <c r="BM827" s="26"/>
      <c r="BN827" s="26"/>
      <c r="BO827" s="26"/>
      <c r="BP827" s="26"/>
      <c r="BQ827" s="26"/>
      <c r="BR827" s="26"/>
      <c r="BS827" s="26"/>
      <c r="BT827" s="26"/>
      <c r="BU827" s="26"/>
      <c r="BV827" s="26"/>
      <c r="BW827" s="26"/>
      <c r="BX827" s="26"/>
      <c r="BY827" s="26"/>
      <c r="BZ827" s="26"/>
      <c r="CA827" s="26"/>
      <c r="CB827" s="26"/>
      <c r="CC827" s="26"/>
      <c r="CD827" s="26"/>
      <c r="CE827" s="26"/>
      <c r="CF827" s="26"/>
      <c r="CG827" s="26"/>
      <c r="CH827" s="26"/>
      <c r="CI827" s="26"/>
      <c r="CJ827" s="26"/>
      <c r="CK827" s="26"/>
      <c r="CL827" s="26"/>
      <c r="CM827" s="26"/>
      <c r="CN827" s="26"/>
      <c r="CO827" s="26"/>
      <c r="CP827" s="26"/>
      <c r="CQ827" s="26"/>
      <c r="CR827" s="26"/>
      <c r="CS827" s="26"/>
      <c r="CT827" s="26"/>
      <c r="CU827" s="26"/>
      <c r="CV827" s="26"/>
    </row>
    <row r="828" spans="1:100" ht="13">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c r="BO828" s="26"/>
      <c r="BP828" s="26"/>
      <c r="BQ828" s="26"/>
      <c r="BR828" s="26"/>
      <c r="BS828" s="26"/>
      <c r="BT828" s="26"/>
      <c r="BU828" s="26"/>
      <c r="BV828" s="26"/>
      <c r="BW828" s="26"/>
      <c r="BX828" s="26"/>
      <c r="BY828" s="26"/>
      <c r="BZ828" s="26"/>
      <c r="CA828" s="26"/>
      <c r="CB828" s="26"/>
      <c r="CC828" s="26"/>
      <c r="CD828" s="26"/>
      <c r="CE828" s="26"/>
      <c r="CF828" s="26"/>
      <c r="CG828" s="26"/>
      <c r="CH828" s="26"/>
      <c r="CI828" s="26"/>
      <c r="CJ828" s="26"/>
      <c r="CK828" s="26"/>
      <c r="CL828" s="26"/>
      <c r="CM828" s="26"/>
      <c r="CN828" s="26"/>
      <c r="CO828" s="26"/>
      <c r="CP828" s="26"/>
      <c r="CQ828" s="26"/>
      <c r="CR828" s="26"/>
      <c r="CS828" s="26"/>
      <c r="CT828" s="26"/>
      <c r="CU828" s="26"/>
      <c r="CV828" s="26"/>
    </row>
    <row r="829" spans="1:100" ht="13">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c r="BO829" s="26"/>
      <c r="BP829" s="26"/>
      <c r="BQ829" s="26"/>
      <c r="BR829" s="26"/>
      <c r="BS829" s="26"/>
      <c r="BT829" s="26"/>
      <c r="BU829" s="26"/>
      <c r="BV829" s="26"/>
      <c r="BW829" s="26"/>
      <c r="BX829" s="26"/>
      <c r="BY829" s="26"/>
      <c r="BZ829" s="26"/>
      <c r="CA829" s="26"/>
      <c r="CB829" s="26"/>
      <c r="CC829" s="26"/>
      <c r="CD829" s="26"/>
      <c r="CE829" s="26"/>
      <c r="CF829" s="26"/>
      <c r="CG829" s="26"/>
      <c r="CH829" s="26"/>
      <c r="CI829" s="26"/>
      <c r="CJ829" s="26"/>
      <c r="CK829" s="26"/>
      <c r="CL829" s="26"/>
      <c r="CM829" s="26"/>
      <c r="CN829" s="26"/>
      <c r="CO829" s="26"/>
      <c r="CP829" s="26"/>
      <c r="CQ829" s="26"/>
      <c r="CR829" s="26"/>
      <c r="CS829" s="26"/>
      <c r="CT829" s="26"/>
      <c r="CU829" s="26"/>
      <c r="CV829" s="26"/>
    </row>
    <row r="830" spans="1:100" ht="13">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c r="BJ830" s="26"/>
      <c r="BK830" s="26"/>
      <c r="BL830" s="26"/>
      <c r="BM830" s="26"/>
      <c r="BN830" s="26"/>
      <c r="BO830" s="26"/>
      <c r="BP830" s="26"/>
      <c r="BQ830" s="26"/>
      <c r="BR830" s="26"/>
      <c r="BS830" s="26"/>
      <c r="BT830" s="26"/>
      <c r="BU830" s="26"/>
      <c r="BV830" s="26"/>
      <c r="BW830" s="26"/>
      <c r="BX830" s="26"/>
      <c r="BY830" s="26"/>
      <c r="BZ830" s="26"/>
      <c r="CA830" s="26"/>
      <c r="CB830" s="26"/>
      <c r="CC830" s="26"/>
      <c r="CD830" s="26"/>
      <c r="CE830" s="26"/>
      <c r="CF830" s="26"/>
      <c r="CG830" s="26"/>
      <c r="CH830" s="26"/>
      <c r="CI830" s="26"/>
      <c r="CJ830" s="26"/>
      <c r="CK830" s="26"/>
      <c r="CL830" s="26"/>
      <c r="CM830" s="26"/>
      <c r="CN830" s="26"/>
      <c r="CO830" s="26"/>
      <c r="CP830" s="26"/>
      <c r="CQ830" s="26"/>
      <c r="CR830" s="26"/>
      <c r="CS830" s="26"/>
      <c r="CT830" s="26"/>
      <c r="CU830" s="26"/>
      <c r="CV830" s="26"/>
    </row>
    <row r="831" spans="1:100" ht="13">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row>
    <row r="832" spans="1:100" ht="13">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c r="BO832" s="26"/>
      <c r="BP832" s="26"/>
      <c r="BQ832" s="26"/>
      <c r="BR832" s="26"/>
      <c r="BS832" s="26"/>
      <c r="BT832" s="26"/>
      <c r="BU832" s="26"/>
      <c r="BV832" s="26"/>
      <c r="BW832" s="26"/>
      <c r="BX832" s="26"/>
      <c r="BY832" s="26"/>
      <c r="BZ832" s="26"/>
      <c r="CA832" s="26"/>
      <c r="CB832" s="26"/>
      <c r="CC832" s="26"/>
      <c r="CD832" s="26"/>
      <c r="CE832" s="26"/>
      <c r="CF832" s="26"/>
      <c r="CG832" s="26"/>
      <c r="CH832" s="26"/>
      <c r="CI832" s="26"/>
      <c r="CJ832" s="26"/>
      <c r="CK832" s="26"/>
      <c r="CL832" s="26"/>
      <c r="CM832" s="26"/>
      <c r="CN832" s="26"/>
      <c r="CO832" s="26"/>
      <c r="CP832" s="26"/>
      <c r="CQ832" s="26"/>
      <c r="CR832" s="26"/>
      <c r="CS832" s="26"/>
      <c r="CT832" s="26"/>
      <c r="CU832" s="26"/>
      <c r="CV832" s="26"/>
    </row>
    <row r="833" spans="1:100" ht="1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c r="CB833" s="26"/>
      <c r="CC833" s="26"/>
      <c r="CD833" s="26"/>
      <c r="CE833" s="26"/>
      <c r="CF833" s="26"/>
      <c r="CG833" s="26"/>
      <c r="CH833" s="26"/>
      <c r="CI833" s="26"/>
      <c r="CJ833" s="26"/>
      <c r="CK833" s="26"/>
      <c r="CL833" s="26"/>
      <c r="CM833" s="26"/>
      <c r="CN833" s="26"/>
      <c r="CO833" s="26"/>
      <c r="CP833" s="26"/>
      <c r="CQ833" s="26"/>
      <c r="CR833" s="26"/>
      <c r="CS833" s="26"/>
      <c r="CT833" s="26"/>
      <c r="CU833" s="26"/>
      <c r="CV833" s="26"/>
    </row>
    <row r="834" spans="1:100" ht="13">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c r="BO834" s="26"/>
      <c r="BP834" s="26"/>
      <c r="BQ834" s="26"/>
      <c r="BR834" s="26"/>
      <c r="BS834" s="26"/>
      <c r="BT834" s="26"/>
      <c r="BU834" s="26"/>
      <c r="BV834" s="26"/>
      <c r="BW834" s="26"/>
      <c r="BX834" s="26"/>
      <c r="BY834" s="26"/>
      <c r="BZ834" s="26"/>
      <c r="CA834" s="26"/>
      <c r="CB834" s="26"/>
      <c r="CC834" s="26"/>
      <c r="CD834" s="26"/>
      <c r="CE834" s="26"/>
      <c r="CF834" s="26"/>
      <c r="CG834" s="26"/>
      <c r="CH834" s="26"/>
      <c r="CI834" s="26"/>
      <c r="CJ834" s="26"/>
      <c r="CK834" s="26"/>
      <c r="CL834" s="26"/>
      <c r="CM834" s="26"/>
      <c r="CN834" s="26"/>
      <c r="CO834" s="26"/>
      <c r="CP834" s="26"/>
      <c r="CQ834" s="26"/>
      <c r="CR834" s="26"/>
      <c r="CS834" s="26"/>
      <c r="CT834" s="26"/>
      <c r="CU834" s="26"/>
      <c r="CV834" s="26"/>
    </row>
    <row r="835" spans="1:100" ht="13">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c r="BO835" s="26"/>
      <c r="BP835" s="26"/>
      <c r="BQ835" s="26"/>
      <c r="BR835" s="26"/>
      <c r="BS835" s="26"/>
      <c r="BT835" s="26"/>
      <c r="BU835" s="26"/>
      <c r="BV835" s="26"/>
      <c r="BW835" s="26"/>
      <c r="BX835" s="26"/>
      <c r="BY835" s="26"/>
      <c r="BZ835" s="26"/>
      <c r="CA835" s="26"/>
      <c r="CB835" s="26"/>
      <c r="CC835" s="26"/>
      <c r="CD835" s="26"/>
      <c r="CE835" s="26"/>
      <c r="CF835" s="26"/>
      <c r="CG835" s="26"/>
      <c r="CH835" s="26"/>
      <c r="CI835" s="26"/>
      <c r="CJ835" s="26"/>
      <c r="CK835" s="26"/>
      <c r="CL835" s="26"/>
      <c r="CM835" s="26"/>
      <c r="CN835" s="26"/>
      <c r="CO835" s="26"/>
      <c r="CP835" s="26"/>
      <c r="CQ835" s="26"/>
      <c r="CR835" s="26"/>
      <c r="CS835" s="26"/>
      <c r="CT835" s="26"/>
      <c r="CU835" s="26"/>
      <c r="CV835" s="26"/>
    </row>
    <row r="836" spans="1:100" ht="13">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c r="BO836" s="26"/>
      <c r="BP836" s="26"/>
      <c r="BQ836" s="26"/>
      <c r="BR836" s="26"/>
      <c r="BS836" s="26"/>
      <c r="BT836" s="26"/>
      <c r="BU836" s="26"/>
      <c r="BV836" s="26"/>
      <c r="BW836" s="26"/>
      <c r="BX836" s="26"/>
      <c r="BY836" s="26"/>
      <c r="BZ836" s="26"/>
      <c r="CA836" s="26"/>
      <c r="CB836" s="26"/>
      <c r="CC836" s="26"/>
      <c r="CD836" s="26"/>
      <c r="CE836" s="26"/>
      <c r="CF836" s="26"/>
      <c r="CG836" s="26"/>
      <c r="CH836" s="26"/>
      <c r="CI836" s="26"/>
      <c r="CJ836" s="26"/>
      <c r="CK836" s="26"/>
      <c r="CL836" s="26"/>
      <c r="CM836" s="26"/>
      <c r="CN836" s="26"/>
      <c r="CO836" s="26"/>
      <c r="CP836" s="26"/>
      <c r="CQ836" s="26"/>
      <c r="CR836" s="26"/>
      <c r="CS836" s="26"/>
      <c r="CT836" s="26"/>
      <c r="CU836" s="26"/>
      <c r="CV836" s="26"/>
    </row>
    <row r="837" spans="1:100" ht="13">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c r="BI837" s="26"/>
      <c r="BJ837" s="26"/>
      <c r="BK837" s="26"/>
      <c r="BL837" s="26"/>
      <c r="BM837" s="26"/>
      <c r="BN837" s="26"/>
      <c r="BO837" s="26"/>
      <c r="BP837" s="26"/>
      <c r="BQ837" s="26"/>
      <c r="BR837" s="26"/>
      <c r="BS837" s="26"/>
      <c r="BT837" s="26"/>
      <c r="BU837" s="26"/>
      <c r="BV837" s="26"/>
      <c r="BW837" s="26"/>
      <c r="BX837" s="26"/>
      <c r="BY837" s="26"/>
      <c r="BZ837" s="26"/>
      <c r="CA837" s="26"/>
      <c r="CB837" s="26"/>
      <c r="CC837" s="26"/>
      <c r="CD837" s="26"/>
      <c r="CE837" s="26"/>
      <c r="CF837" s="26"/>
      <c r="CG837" s="26"/>
      <c r="CH837" s="26"/>
      <c r="CI837" s="26"/>
      <c r="CJ837" s="26"/>
      <c r="CK837" s="26"/>
      <c r="CL837" s="26"/>
      <c r="CM837" s="26"/>
      <c r="CN837" s="26"/>
      <c r="CO837" s="26"/>
      <c r="CP837" s="26"/>
      <c r="CQ837" s="26"/>
      <c r="CR837" s="26"/>
      <c r="CS837" s="26"/>
      <c r="CT837" s="26"/>
      <c r="CU837" s="26"/>
      <c r="CV837" s="26"/>
    </row>
    <row r="838" spans="1:100" ht="13">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c r="BJ838" s="26"/>
      <c r="BK838" s="26"/>
      <c r="BL838" s="26"/>
      <c r="BM838" s="26"/>
      <c r="BN838" s="26"/>
      <c r="BO838" s="26"/>
      <c r="BP838" s="26"/>
      <c r="BQ838" s="26"/>
      <c r="BR838" s="26"/>
      <c r="BS838" s="26"/>
      <c r="BT838" s="26"/>
      <c r="BU838" s="26"/>
      <c r="BV838" s="26"/>
      <c r="BW838" s="26"/>
      <c r="BX838" s="26"/>
      <c r="BY838" s="26"/>
      <c r="BZ838" s="26"/>
      <c r="CA838" s="26"/>
      <c r="CB838" s="26"/>
      <c r="CC838" s="26"/>
      <c r="CD838" s="26"/>
      <c r="CE838" s="26"/>
      <c r="CF838" s="26"/>
      <c r="CG838" s="26"/>
      <c r="CH838" s="26"/>
      <c r="CI838" s="26"/>
      <c r="CJ838" s="26"/>
      <c r="CK838" s="26"/>
      <c r="CL838" s="26"/>
      <c r="CM838" s="26"/>
      <c r="CN838" s="26"/>
      <c r="CO838" s="26"/>
      <c r="CP838" s="26"/>
      <c r="CQ838" s="26"/>
      <c r="CR838" s="26"/>
      <c r="CS838" s="26"/>
      <c r="CT838" s="26"/>
      <c r="CU838" s="26"/>
      <c r="CV838" s="26"/>
    </row>
    <row r="839" spans="1:100" ht="13">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row>
    <row r="840" spans="1:100" ht="13">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row>
    <row r="841" spans="1:100" ht="13">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row>
    <row r="842" spans="1:100" ht="13">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c r="CK842" s="26"/>
      <c r="CL842" s="26"/>
      <c r="CM842" s="26"/>
      <c r="CN842" s="26"/>
      <c r="CO842" s="26"/>
      <c r="CP842" s="26"/>
      <c r="CQ842" s="26"/>
      <c r="CR842" s="26"/>
      <c r="CS842" s="26"/>
      <c r="CT842" s="26"/>
      <c r="CU842" s="26"/>
      <c r="CV842" s="26"/>
    </row>
    <row r="843" spans="1:100" ht="1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c r="CK843" s="26"/>
      <c r="CL843" s="26"/>
      <c r="CM843" s="26"/>
      <c r="CN843" s="26"/>
      <c r="CO843" s="26"/>
      <c r="CP843" s="26"/>
      <c r="CQ843" s="26"/>
      <c r="CR843" s="26"/>
      <c r="CS843" s="26"/>
      <c r="CT843" s="26"/>
      <c r="CU843" s="26"/>
      <c r="CV843" s="26"/>
    </row>
    <row r="844" spans="1:100" ht="13">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c r="BJ844" s="26"/>
      <c r="BK844" s="26"/>
      <c r="BL844" s="26"/>
      <c r="BM844" s="26"/>
      <c r="BN844" s="26"/>
      <c r="BO844" s="26"/>
      <c r="BP844" s="26"/>
      <c r="BQ844" s="26"/>
      <c r="BR844" s="26"/>
      <c r="BS844" s="26"/>
      <c r="BT844" s="26"/>
      <c r="BU844" s="26"/>
      <c r="BV844" s="26"/>
      <c r="BW844" s="26"/>
      <c r="BX844" s="26"/>
      <c r="BY844" s="26"/>
      <c r="BZ844" s="26"/>
      <c r="CA844" s="26"/>
      <c r="CB844" s="26"/>
      <c r="CC844" s="26"/>
      <c r="CD844" s="26"/>
      <c r="CE844" s="26"/>
      <c r="CF844" s="26"/>
      <c r="CG844" s="26"/>
      <c r="CH844" s="26"/>
      <c r="CI844" s="26"/>
      <c r="CJ844" s="26"/>
      <c r="CK844" s="26"/>
      <c r="CL844" s="26"/>
      <c r="CM844" s="26"/>
      <c r="CN844" s="26"/>
      <c r="CO844" s="26"/>
      <c r="CP844" s="26"/>
      <c r="CQ844" s="26"/>
      <c r="CR844" s="26"/>
      <c r="CS844" s="26"/>
      <c r="CT844" s="26"/>
      <c r="CU844" s="26"/>
      <c r="CV844" s="26"/>
    </row>
    <row r="845" spans="1:100" ht="13">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c r="BI845" s="26"/>
      <c r="BJ845" s="26"/>
      <c r="BK845" s="26"/>
      <c r="BL845" s="26"/>
      <c r="BM845" s="26"/>
      <c r="BN845" s="26"/>
      <c r="BO845" s="26"/>
      <c r="BP845" s="26"/>
      <c r="BQ845" s="26"/>
      <c r="BR845" s="26"/>
      <c r="BS845" s="26"/>
      <c r="BT845" s="26"/>
      <c r="BU845" s="26"/>
      <c r="BV845" s="26"/>
      <c r="BW845" s="26"/>
      <c r="BX845" s="26"/>
      <c r="BY845" s="26"/>
      <c r="BZ845" s="26"/>
      <c r="CA845" s="26"/>
      <c r="CB845" s="26"/>
      <c r="CC845" s="26"/>
      <c r="CD845" s="26"/>
      <c r="CE845" s="26"/>
      <c r="CF845" s="26"/>
      <c r="CG845" s="26"/>
      <c r="CH845" s="26"/>
      <c r="CI845" s="26"/>
      <c r="CJ845" s="26"/>
      <c r="CK845" s="26"/>
      <c r="CL845" s="26"/>
      <c r="CM845" s="26"/>
      <c r="CN845" s="26"/>
      <c r="CO845" s="26"/>
      <c r="CP845" s="26"/>
      <c r="CQ845" s="26"/>
      <c r="CR845" s="26"/>
      <c r="CS845" s="26"/>
      <c r="CT845" s="26"/>
      <c r="CU845" s="26"/>
      <c r="CV845" s="26"/>
    </row>
    <row r="846" spans="1:100" ht="13">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c r="BI846" s="26"/>
      <c r="BJ846" s="26"/>
      <c r="BK846" s="26"/>
      <c r="BL846" s="26"/>
      <c r="BM846" s="26"/>
      <c r="BN846" s="26"/>
      <c r="BO846" s="26"/>
      <c r="BP846" s="26"/>
      <c r="BQ846" s="26"/>
      <c r="BR846" s="26"/>
      <c r="BS846" s="26"/>
      <c r="BT846" s="26"/>
      <c r="BU846" s="26"/>
      <c r="BV846" s="26"/>
      <c r="BW846" s="26"/>
      <c r="BX846" s="26"/>
      <c r="BY846" s="26"/>
      <c r="BZ846" s="26"/>
      <c r="CA846" s="26"/>
      <c r="CB846" s="26"/>
      <c r="CC846" s="26"/>
      <c r="CD846" s="26"/>
      <c r="CE846" s="26"/>
      <c r="CF846" s="26"/>
      <c r="CG846" s="26"/>
      <c r="CH846" s="26"/>
      <c r="CI846" s="26"/>
      <c r="CJ846" s="26"/>
      <c r="CK846" s="26"/>
      <c r="CL846" s="26"/>
      <c r="CM846" s="26"/>
      <c r="CN846" s="26"/>
      <c r="CO846" s="26"/>
      <c r="CP846" s="26"/>
      <c r="CQ846" s="26"/>
      <c r="CR846" s="26"/>
      <c r="CS846" s="26"/>
      <c r="CT846" s="26"/>
      <c r="CU846" s="26"/>
      <c r="CV846" s="26"/>
    </row>
    <row r="847" spans="1:100" ht="13">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c r="BJ847" s="26"/>
      <c r="BK847" s="26"/>
      <c r="BL847" s="26"/>
      <c r="BM847" s="26"/>
      <c r="BN847" s="26"/>
      <c r="BO847" s="26"/>
      <c r="BP847" s="26"/>
      <c r="BQ847" s="26"/>
      <c r="BR847" s="26"/>
      <c r="BS847" s="26"/>
      <c r="BT847" s="26"/>
      <c r="BU847" s="26"/>
      <c r="BV847" s="26"/>
      <c r="BW847" s="26"/>
      <c r="BX847" s="26"/>
      <c r="BY847" s="26"/>
      <c r="BZ847" s="26"/>
      <c r="CA847" s="26"/>
      <c r="CB847" s="26"/>
      <c r="CC847" s="26"/>
      <c r="CD847" s="26"/>
      <c r="CE847" s="26"/>
      <c r="CF847" s="26"/>
      <c r="CG847" s="26"/>
      <c r="CH847" s="26"/>
      <c r="CI847" s="26"/>
      <c r="CJ847" s="26"/>
      <c r="CK847" s="26"/>
      <c r="CL847" s="26"/>
      <c r="CM847" s="26"/>
      <c r="CN847" s="26"/>
      <c r="CO847" s="26"/>
      <c r="CP847" s="26"/>
      <c r="CQ847" s="26"/>
      <c r="CR847" s="26"/>
      <c r="CS847" s="26"/>
      <c r="CT847" s="26"/>
      <c r="CU847" s="26"/>
      <c r="CV847" s="26"/>
    </row>
    <row r="848" spans="1:100" ht="13">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c r="BJ848" s="26"/>
      <c r="BK848" s="26"/>
      <c r="BL848" s="26"/>
      <c r="BM848" s="26"/>
      <c r="BN848" s="26"/>
      <c r="BO848" s="26"/>
      <c r="BP848" s="26"/>
      <c r="BQ848" s="26"/>
      <c r="BR848" s="26"/>
      <c r="BS848" s="26"/>
      <c r="BT848" s="26"/>
      <c r="BU848" s="26"/>
      <c r="BV848" s="26"/>
      <c r="BW848" s="26"/>
      <c r="BX848" s="26"/>
      <c r="BY848" s="26"/>
      <c r="BZ848" s="26"/>
      <c r="CA848" s="26"/>
      <c r="CB848" s="26"/>
      <c r="CC848" s="26"/>
      <c r="CD848" s="26"/>
      <c r="CE848" s="26"/>
      <c r="CF848" s="26"/>
      <c r="CG848" s="26"/>
      <c r="CH848" s="26"/>
      <c r="CI848" s="26"/>
      <c r="CJ848" s="26"/>
      <c r="CK848" s="26"/>
      <c r="CL848" s="26"/>
      <c r="CM848" s="26"/>
      <c r="CN848" s="26"/>
      <c r="CO848" s="26"/>
      <c r="CP848" s="26"/>
      <c r="CQ848" s="26"/>
      <c r="CR848" s="26"/>
      <c r="CS848" s="26"/>
      <c r="CT848" s="26"/>
      <c r="CU848" s="26"/>
      <c r="CV848" s="26"/>
    </row>
    <row r="849" spans="1:100" ht="13">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c r="BI849" s="26"/>
      <c r="BJ849" s="26"/>
      <c r="BK849" s="26"/>
      <c r="BL849" s="26"/>
      <c r="BM849" s="26"/>
      <c r="BN849" s="26"/>
      <c r="BO849" s="26"/>
      <c r="BP849" s="26"/>
      <c r="BQ849" s="26"/>
      <c r="BR849" s="26"/>
      <c r="BS849" s="26"/>
      <c r="BT849" s="26"/>
      <c r="BU849" s="26"/>
      <c r="BV849" s="26"/>
      <c r="BW849" s="26"/>
      <c r="BX849" s="26"/>
      <c r="BY849" s="26"/>
      <c r="BZ849" s="26"/>
      <c r="CA849" s="26"/>
      <c r="CB849" s="26"/>
      <c r="CC849" s="26"/>
      <c r="CD849" s="26"/>
      <c r="CE849" s="26"/>
      <c r="CF849" s="26"/>
      <c r="CG849" s="26"/>
      <c r="CH849" s="26"/>
      <c r="CI849" s="26"/>
      <c r="CJ849" s="26"/>
      <c r="CK849" s="26"/>
      <c r="CL849" s="26"/>
      <c r="CM849" s="26"/>
      <c r="CN849" s="26"/>
      <c r="CO849" s="26"/>
      <c r="CP849" s="26"/>
      <c r="CQ849" s="26"/>
      <c r="CR849" s="26"/>
      <c r="CS849" s="26"/>
      <c r="CT849" s="26"/>
      <c r="CU849" s="26"/>
      <c r="CV849" s="26"/>
    </row>
    <row r="850" spans="1:100" ht="13">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c r="BI850" s="26"/>
      <c r="BJ850" s="26"/>
      <c r="BK850" s="26"/>
      <c r="BL850" s="26"/>
      <c r="BM850" s="26"/>
      <c r="BN850" s="26"/>
      <c r="BO850" s="26"/>
      <c r="BP850" s="26"/>
      <c r="BQ850" s="26"/>
      <c r="BR850" s="26"/>
      <c r="BS850" s="26"/>
      <c r="BT850" s="26"/>
      <c r="BU850" s="26"/>
      <c r="BV850" s="26"/>
      <c r="BW850" s="26"/>
      <c r="BX850" s="26"/>
      <c r="BY850" s="26"/>
      <c r="BZ850" s="26"/>
      <c r="CA850" s="26"/>
      <c r="CB850" s="26"/>
      <c r="CC850" s="26"/>
      <c r="CD850" s="26"/>
      <c r="CE850" s="26"/>
      <c r="CF850" s="26"/>
      <c r="CG850" s="26"/>
      <c r="CH850" s="26"/>
      <c r="CI850" s="26"/>
      <c r="CJ850" s="26"/>
      <c r="CK850" s="26"/>
      <c r="CL850" s="26"/>
      <c r="CM850" s="26"/>
      <c r="CN850" s="26"/>
      <c r="CO850" s="26"/>
      <c r="CP850" s="26"/>
      <c r="CQ850" s="26"/>
      <c r="CR850" s="26"/>
      <c r="CS850" s="26"/>
      <c r="CT850" s="26"/>
      <c r="CU850" s="26"/>
      <c r="CV850" s="26"/>
    </row>
    <row r="851" spans="1:100" ht="13">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c r="BI851" s="26"/>
      <c r="BJ851" s="26"/>
      <c r="BK851" s="26"/>
      <c r="BL851" s="26"/>
      <c r="BM851" s="26"/>
      <c r="BN851" s="26"/>
      <c r="BO851" s="26"/>
      <c r="BP851" s="26"/>
      <c r="BQ851" s="26"/>
      <c r="BR851" s="26"/>
      <c r="BS851" s="26"/>
      <c r="BT851" s="26"/>
      <c r="BU851" s="26"/>
      <c r="BV851" s="26"/>
      <c r="BW851" s="26"/>
      <c r="BX851" s="26"/>
      <c r="BY851" s="26"/>
      <c r="BZ851" s="26"/>
      <c r="CA851" s="26"/>
      <c r="CB851" s="26"/>
      <c r="CC851" s="26"/>
      <c r="CD851" s="26"/>
      <c r="CE851" s="26"/>
      <c r="CF851" s="26"/>
      <c r="CG851" s="26"/>
      <c r="CH851" s="26"/>
      <c r="CI851" s="26"/>
      <c r="CJ851" s="26"/>
      <c r="CK851" s="26"/>
      <c r="CL851" s="26"/>
      <c r="CM851" s="26"/>
      <c r="CN851" s="26"/>
      <c r="CO851" s="26"/>
      <c r="CP851" s="26"/>
      <c r="CQ851" s="26"/>
      <c r="CR851" s="26"/>
      <c r="CS851" s="26"/>
      <c r="CT851" s="26"/>
      <c r="CU851" s="26"/>
      <c r="CV851" s="26"/>
    </row>
    <row r="852" spans="1:100" ht="13">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c r="BI852" s="26"/>
      <c r="BJ852" s="26"/>
      <c r="BK852" s="26"/>
      <c r="BL852" s="26"/>
      <c r="BM852" s="26"/>
      <c r="BN852" s="26"/>
      <c r="BO852" s="26"/>
      <c r="BP852" s="26"/>
      <c r="BQ852" s="26"/>
      <c r="BR852" s="26"/>
      <c r="BS852" s="26"/>
      <c r="BT852" s="26"/>
      <c r="BU852" s="26"/>
      <c r="BV852" s="26"/>
      <c r="BW852" s="26"/>
      <c r="BX852" s="26"/>
      <c r="BY852" s="26"/>
      <c r="BZ852" s="26"/>
      <c r="CA852" s="26"/>
      <c r="CB852" s="26"/>
      <c r="CC852" s="26"/>
      <c r="CD852" s="26"/>
      <c r="CE852" s="26"/>
      <c r="CF852" s="26"/>
      <c r="CG852" s="26"/>
      <c r="CH852" s="26"/>
      <c r="CI852" s="26"/>
      <c r="CJ852" s="26"/>
      <c r="CK852" s="26"/>
      <c r="CL852" s="26"/>
      <c r="CM852" s="26"/>
      <c r="CN852" s="26"/>
      <c r="CO852" s="26"/>
      <c r="CP852" s="26"/>
      <c r="CQ852" s="26"/>
      <c r="CR852" s="26"/>
      <c r="CS852" s="26"/>
      <c r="CT852" s="26"/>
      <c r="CU852" s="26"/>
      <c r="CV852" s="26"/>
    </row>
    <row r="853" spans="1:100" ht="1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c r="BI853" s="26"/>
      <c r="BJ853" s="26"/>
      <c r="BK853" s="26"/>
      <c r="BL853" s="26"/>
      <c r="BM853" s="26"/>
      <c r="BN853" s="26"/>
      <c r="BO853" s="26"/>
      <c r="BP853" s="26"/>
      <c r="BQ853" s="26"/>
      <c r="BR853" s="26"/>
      <c r="BS853" s="26"/>
      <c r="BT853" s="26"/>
      <c r="BU853" s="26"/>
      <c r="BV853" s="26"/>
      <c r="BW853" s="26"/>
      <c r="BX853" s="26"/>
      <c r="BY853" s="26"/>
      <c r="BZ853" s="26"/>
      <c r="CA853" s="26"/>
      <c r="CB853" s="26"/>
      <c r="CC853" s="26"/>
      <c r="CD853" s="26"/>
      <c r="CE853" s="26"/>
      <c r="CF853" s="26"/>
      <c r="CG853" s="26"/>
      <c r="CH853" s="26"/>
      <c r="CI853" s="26"/>
      <c r="CJ853" s="26"/>
      <c r="CK853" s="26"/>
      <c r="CL853" s="26"/>
      <c r="CM853" s="26"/>
      <c r="CN853" s="26"/>
      <c r="CO853" s="26"/>
      <c r="CP853" s="26"/>
      <c r="CQ853" s="26"/>
      <c r="CR853" s="26"/>
      <c r="CS853" s="26"/>
      <c r="CT853" s="26"/>
      <c r="CU853" s="26"/>
      <c r="CV853" s="26"/>
    </row>
    <row r="854" spans="1:100" ht="13">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c r="BI854" s="26"/>
      <c r="BJ854" s="26"/>
      <c r="BK854" s="26"/>
      <c r="BL854" s="26"/>
      <c r="BM854" s="26"/>
      <c r="BN854" s="26"/>
      <c r="BO854" s="26"/>
      <c r="BP854" s="26"/>
      <c r="BQ854" s="26"/>
      <c r="BR854" s="26"/>
      <c r="BS854" s="26"/>
      <c r="BT854" s="26"/>
      <c r="BU854" s="26"/>
      <c r="BV854" s="26"/>
      <c r="BW854" s="26"/>
      <c r="BX854" s="26"/>
      <c r="BY854" s="26"/>
      <c r="BZ854" s="26"/>
      <c r="CA854" s="26"/>
      <c r="CB854" s="26"/>
      <c r="CC854" s="26"/>
      <c r="CD854" s="26"/>
      <c r="CE854" s="26"/>
      <c r="CF854" s="26"/>
      <c r="CG854" s="26"/>
      <c r="CH854" s="26"/>
      <c r="CI854" s="26"/>
      <c r="CJ854" s="26"/>
      <c r="CK854" s="26"/>
      <c r="CL854" s="26"/>
      <c r="CM854" s="26"/>
      <c r="CN854" s="26"/>
      <c r="CO854" s="26"/>
      <c r="CP854" s="26"/>
      <c r="CQ854" s="26"/>
      <c r="CR854" s="26"/>
      <c r="CS854" s="26"/>
      <c r="CT854" s="26"/>
      <c r="CU854" s="26"/>
      <c r="CV854" s="26"/>
    </row>
    <row r="855" spans="1:100" ht="13">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c r="BI855" s="26"/>
      <c r="BJ855" s="26"/>
      <c r="BK855" s="26"/>
      <c r="BL855" s="26"/>
      <c r="BM855" s="26"/>
      <c r="BN855" s="26"/>
      <c r="BO855" s="26"/>
      <c r="BP855" s="26"/>
      <c r="BQ855" s="26"/>
      <c r="BR855" s="26"/>
      <c r="BS855" s="26"/>
      <c r="BT855" s="26"/>
      <c r="BU855" s="26"/>
      <c r="BV855" s="26"/>
      <c r="BW855" s="26"/>
      <c r="BX855" s="26"/>
      <c r="BY855" s="26"/>
      <c r="BZ855" s="26"/>
      <c r="CA855" s="26"/>
      <c r="CB855" s="26"/>
      <c r="CC855" s="26"/>
      <c r="CD855" s="26"/>
      <c r="CE855" s="26"/>
      <c r="CF855" s="26"/>
      <c r="CG855" s="26"/>
      <c r="CH855" s="26"/>
      <c r="CI855" s="26"/>
      <c r="CJ855" s="26"/>
      <c r="CK855" s="26"/>
      <c r="CL855" s="26"/>
      <c r="CM855" s="26"/>
      <c r="CN855" s="26"/>
      <c r="CO855" s="26"/>
      <c r="CP855" s="26"/>
      <c r="CQ855" s="26"/>
      <c r="CR855" s="26"/>
      <c r="CS855" s="26"/>
      <c r="CT855" s="26"/>
      <c r="CU855" s="26"/>
      <c r="CV855" s="26"/>
    </row>
    <row r="856" spans="1:100" ht="13">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c r="BI856" s="26"/>
      <c r="BJ856" s="26"/>
      <c r="BK856" s="26"/>
      <c r="BL856" s="26"/>
      <c r="BM856" s="26"/>
      <c r="BN856" s="26"/>
      <c r="BO856" s="26"/>
      <c r="BP856" s="26"/>
      <c r="BQ856" s="26"/>
      <c r="BR856" s="26"/>
      <c r="BS856" s="26"/>
      <c r="BT856" s="26"/>
      <c r="BU856" s="26"/>
      <c r="BV856" s="26"/>
      <c r="BW856" s="26"/>
      <c r="BX856" s="26"/>
      <c r="BY856" s="26"/>
      <c r="BZ856" s="26"/>
      <c r="CA856" s="26"/>
      <c r="CB856" s="26"/>
      <c r="CC856" s="26"/>
      <c r="CD856" s="26"/>
      <c r="CE856" s="26"/>
      <c r="CF856" s="26"/>
      <c r="CG856" s="26"/>
      <c r="CH856" s="26"/>
      <c r="CI856" s="26"/>
      <c r="CJ856" s="26"/>
      <c r="CK856" s="26"/>
      <c r="CL856" s="26"/>
      <c r="CM856" s="26"/>
      <c r="CN856" s="26"/>
      <c r="CO856" s="26"/>
      <c r="CP856" s="26"/>
      <c r="CQ856" s="26"/>
      <c r="CR856" s="26"/>
      <c r="CS856" s="26"/>
      <c r="CT856" s="26"/>
      <c r="CU856" s="26"/>
      <c r="CV856" s="26"/>
    </row>
    <row r="857" spans="1:100" ht="13">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c r="BJ857" s="26"/>
      <c r="BK857" s="26"/>
      <c r="BL857" s="26"/>
      <c r="BM857" s="26"/>
      <c r="BN857" s="26"/>
      <c r="BO857" s="26"/>
      <c r="BP857" s="26"/>
      <c r="BQ857" s="26"/>
      <c r="BR857" s="26"/>
      <c r="BS857" s="26"/>
      <c r="BT857" s="26"/>
      <c r="BU857" s="26"/>
      <c r="BV857" s="26"/>
      <c r="BW857" s="26"/>
      <c r="BX857" s="26"/>
      <c r="BY857" s="26"/>
      <c r="BZ857" s="26"/>
      <c r="CA857" s="26"/>
      <c r="CB857" s="26"/>
      <c r="CC857" s="26"/>
      <c r="CD857" s="26"/>
      <c r="CE857" s="26"/>
      <c r="CF857" s="26"/>
      <c r="CG857" s="26"/>
      <c r="CH857" s="26"/>
      <c r="CI857" s="26"/>
      <c r="CJ857" s="26"/>
      <c r="CK857" s="26"/>
      <c r="CL857" s="26"/>
      <c r="CM857" s="26"/>
      <c r="CN857" s="26"/>
      <c r="CO857" s="26"/>
      <c r="CP857" s="26"/>
      <c r="CQ857" s="26"/>
      <c r="CR857" s="26"/>
      <c r="CS857" s="26"/>
      <c r="CT857" s="26"/>
      <c r="CU857" s="26"/>
      <c r="CV857" s="26"/>
    </row>
    <row r="858" spans="1:100" ht="13">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c r="BI858" s="26"/>
      <c r="BJ858" s="26"/>
      <c r="BK858" s="26"/>
      <c r="BL858" s="26"/>
      <c r="BM858" s="26"/>
      <c r="BN858" s="26"/>
      <c r="BO858" s="26"/>
      <c r="BP858" s="26"/>
      <c r="BQ858" s="26"/>
      <c r="BR858" s="26"/>
      <c r="BS858" s="26"/>
      <c r="BT858" s="26"/>
      <c r="BU858" s="26"/>
      <c r="BV858" s="26"/>
      <c r="BW858" s="26"/>
      <c r="BX858" s="26"/>
      <c r="BY858" s="26"/>
      <c r="BZ858" s="26"/>
      <c r="CA858" s="26"/>
      <c r="CB858" s="26"/>
      <c r="CC858" s="26"/>
      <c r="CD858" s="26"/>
      <c r="CE858" s="26"/>
      <c r="CF858" s="26"/>
      <c r="CG858" s="26"/>
      <c r="CH858" s="26"/>
      <c r="CI858" s="26"/>
      <c r="CJ858" s="26"/>
      <c r="CK858" s="26"/>
      <c r="CL858" s="26"/>
      <c r="CM858" s="26"/>
      <c r="CN858" s="26"/>
      <c r="CO858" s="26"/>
      <c r="CP858" s="26"/>
      <c r="CQ858" s="26"/>
      <c r="CR858" s="26"/>
      <c r="CS858" s="26"/>
      <c r="CT858" s="26"/>
      <c r="CU858" s="26"/>
      <c r="CV858" s="26"/>
    </row>
    <row r="859" spans="1:100" ht="13">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c r="BI859" s="26"/>
      <c r="BJ859" s="26"/>
      <c r="BK859" s="26"/>
      <c r="BL859" s="26"/>
      <c r="BM859" s="26"/>
      <c r="BN859" s="26"/>
      <c r="BO859" s="26"/>
      <c r="BP859" s="26"/>
      <c r="BQ859" s="26"/>
      <c r="BR859" s="26"/>
      <c r="BS859" s="26"/>
      <c r="BT859" s="26"/>
      <c r="BU859" s="26"/>
      <c r="BV859" s="26"/>
      <c r="BW859" s="26"/>
      <c r="BX859" s="26"/>
      <c r="BY859" s="26"/>
      <c r="BZ859" s="26"/>
      <c r="CA859" s="26"/>
      <c r="CB859" s="26"/>
      <c r="CC859" s="26"/>
      <c r="CD859" s="26"/>
      <c r="CE859" s="26"/>
      <c r="CF859" s="26"/>
      <c r="CG859" s="26"/>
      <c r="CH859" s="26"/>
      <c r="CI859" s="26"/>
      <c r="CJ859" s="26"/>
      <c r="CK859" s="26"/>
      <c r="CL859" s="26"/>
      <c r="CM859" s="26"/>
      <c r="CN859" s="26"/>
      <c r="CO859" s="26"/>
      <c r="CP859" s="26"/>
      <c r="CQ859" s="26"/>
      <c r="CR859" s="26"/>
      <c r="CS859" s="26"/>
      <c r="CT859" s="26"/>
      <c r="CU859" s="26"/>
      <c r="CV859" s="26"/>
    </row>
    <row r="860" spans="1:100" ht="13">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c r="BI860" s="26"/>
      <c r="BJ860" s="26"/>
      <c r="BK860" s="26"/>
      <c r="BL860" s="26"/>
      <c r="BM860" s="26"/>
      <c r="BN860" s="26"/>
      <c r="BO860" s="26"/>
      <c r="BP860" s="26"/>
      <c r="BQ860" s="26"/>
      <c r="BR860" s="26"/>
      <c r="BS860" s="26"/>
      <c r="BT860" s="26"/>
      <c r="BU860" s="26"/>
      <c r="BV860" s="26"/>
      <c r="BW860" s="26"/>
      <c r="BX860" s="26"/>
      <c r="BY860" s="26"/>
      <c r="BZ860" s="26"/>
      <c r="CA860" s="26"/>
      <c r="CB860" s="26"/>
      <c r="CC860" s="26"/>
      <c r="CD860" s="26"/>
      <c r="CE860" s="26"/>
      <c r="CF860" s="26"/>
      <c r="CG860" s="26"/>
      <c r="CH860" s="26"/>
      <c r="CI860" s="26"/>
      <c r="CJ860" s="26"/>
      <c r="CK860" s="26"/>
      <c r="CL860" s="26"/>
      <c r="CM860" s="26"/>
      <c r="CN860" s="26"/>
      <c r="CO860" s="26"/>
      <c r="CP860" s="26"/>
      <c r="CQ860" s="26"/>
      <c r="CR860" s="26"/>
      <c r="CS860" s="26"/>
      <c r="CT860" s="26"/>
      <c r="CU860" s="26"/>
      <c r="CV860" s="26"/>
    </row>
    <row r="861" spans="1:100" ht="13">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c r="BI861" s="26"/>
      <c r="BJ861" s="26"/>
      <c r="BK861" s="26"/>
      <c r="BL861" s="26"/>
      <c r="BM861" s="26"/>
      <c r="BN861" s="26"/>
      <c r="BO861" s="26"/>
      <c r="BP861" s="26"/>
      <c r="BQ861" s="26"/>
      <c r="BR861" s="26"/>
      <c r="BS861" s="26"/>
      <c r="BT861" s="26"/>
      <c r="BU861" s="26"/>
      <c r="BV861" s="26"/>
      <c r="BW861" s="26"/>
      <c r="BX861" s="26"/>
      <c r="BY861" s="26"/>
      <c r="BZ861" s="26"/>
      <c r="CA861" s="26"/>
      <c r="CB861" s="26"/>
      <c r="CC861" s="26"/>
      <c r="CD861" s="26"/>
      <c r="CE861" s="26"/>
      <c r="CF861" s="26"/>
      <c r="CG861" s="26"/>
      <c r="CH861" s="26"/>
      <c r="CI861" s="26"/>
      <c r="CJ861" s="26"/>
      <c r="CK861" s="26"/>
      <c r="CL861" s="26"/>
      <c r="CM861" s="26"/>
      <c r="CN861" s="26"/>
      <c r="CO861" s="26"/>
      <c r="CP861" s="26"/>
      <c r="CQ861" s="26"/>
      <c r="CR861" s="26"/>
      <c r="CS861" s="26"/>
      <c r="CT861" s="26"/>
      <c r="CU861" s="26"/>
      <c r="CV861" s="26"/>
    </row>
    <row r="862" spans="1:100" ht="13">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c r="BI862" s="26"/>
      <c r="BJ862" s="26"/>
      <c r="BK862" s="26"/>
      <c r="BL862" s="26"/>
      <c r="BM862" s="26"/>
      <c r="BN862" s="26"/>
      <c r="BO862" s="26"/>
      <c r="BP862" s="26"/>
      <c r="BQ862" s="26"/>
      <c r="BR862" s="26"/>
      <c r="BS862" s="26"/>
      <c r="BT862" s="26"/>
      <c r="BU862" s="26"/>
      <c r="BV862" s="26"/>
      <c r="BW862" s="26"/>
      <c r="BX862" s="26"/>
      <c r="BY862" s="26"/>
      <c r="BZ862" s="26"/>
      <c r="CA862" s="26"/>
      <c r="CB862" s="26"/>
      <c r="CC862" s="26"/>
      <c r="CD862" s="26"/>
      <c r="CE862" s="26"/>
      <c r="CF862" s="26"/>
      <c r="CG862" s="26"/>
      <c r="CH862" s="26"/>
      <c r="CI862" s="26"/>
      <c r="CJ862" s="26"/>
      <c r="CK862" s="26"/>
      <c r="CL862" s="26"/>
      <c r="CM862" s="26"/>
      <c r="CN862" s="26"/>
      <c r="CO862" s="26"/>
      <c r="CP862" s="26"/>
      <c r="CQ862" s="26"/>
      <c r="CR862" s="26"/>
      <c r="CS862" s="26"/>
      <c r="CT862" s="26"/>
      <c r="CU862" s="26"/>
      <c r="CV862" s="26"/>
    </row>
    <row r="863" spans="1:100" ht="1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c r="BI863" s="26"/>
      <c r="BJ863" s="26"/>
      <c r="BK863" s="26"/>
      <c r="BL863" s="26"/>
      <c r="BM863" s="26"/>
      <c r="BN863" s="26"/>
      <c r="BO863" s="26"/>
      <c r="BP863" s="26"/>
      <c r="BQ863" s="26"/>
      <c r="BR863" s="26"/>
      <c r="BS863" s="26"/>
      <c r="BT863" s="26"/>
      <c r="BU863" s="26"/>
      <c r="BV863" s="26"/>
      <c r="BW863" s="26"/>
      <c r="BX863" s="26"/>
      <c r="BY863" s="26"/>
      <c r="BZ863" s="26"/>
      <c r="CA863" s="26"/>
      <c r="CB863" s="26"/>
      <c r="CC863" s="26"/>
      <c r="CD863" s="26"/>
      <c r="CE863" s="26"/>
      <c r="CF863" s="26"/>
      <c r="CG863" s="26"/>
      <c r="CH863" s="26"/>
      <c r="CI863" s="26"/>
      <c r="CJ863" s="26"/>
      <c r="CK863" s="26"/>
      <c r="CL863" s="26"/>
      <c r="CM863" s="26"/>
      <c r="CN863" s="26"/>
      <c r="CO863" s="26"/>
      <c r="CP863" s="26"/>
      <c r="CQ863" s="26"/>
      <c r="CR863" s="26"/>
      <c r="CS863" s="26"/>
      <c r="CT863" s="26"/>
      <c r="CU863" s="26"/>
      <c r="CV863" s="26"/>
    </row>
    <row r="864" spans="1:100" ht="13">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c r="BI864" s="26"/>
      <c r="BJ864" s="26"/>
      <c r="BK864" s="26"/>
      <c r="BL864" s="26"/>
      <c r="BM864" s="26"/>
      <c r="BN864" s="26"/>
      <c r="BO864" s="26"/>
      <c r="BP864" s="26"/>
      <c r="BQ864" s="26"/>
      <c r="BR864" s="26"/>
      <c r="BS864" s="26"/>
      <c r="BT864" s="26"/>
      <c r="BU864" s="26"/>
      <c r="BV864" s="26"/>
      <c r="BW864" s="26"/>
      <c r="BX864" s="26"/>
      <c r="BY864" s="26"/>
      <c r="BZ864" s="26"/>
      <c r="CA864" s="26"/>
      <c r="CB864" s="26"/>
      <c r="CC864" s="26"/>
      <c r="CD864" s="26"/>
      <c r="CE864" s="26"/>
      <c r="CF864" s="26"/>
      <c r="CG864" s="26"/>
      <c r="CH864" s="26"/>
      <c r="CI864" s="26"/>
      <c r="CJ864" s="26"/>
      <c r="CK864" s="26"/>
      <c r="CL864" s="26"/>
      <c r="CM864" s="26"/>
      <c r="CN864" s="26"/>
      <c r="CO864" s="26"/>
      <c r="CP864" s="26"/>
      <c r="CQ864" s="26"/>
      <c r="CR864" s="26"/>
      <c r="CS864" s="26"/>
      <c r="CT864" s="26"/>
      <c r="CU864" s="26"/>
      <c r="CV864" s="26"/>
    </row>
    <row r="865" spans="1:100" ht="13">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c r="BI865" s="26"/>
      <c r="BJ865" s="26"/>
      <c r="BK865" s="26"/>
      <c r="BL865" s="26"/>
      <c r="BM865" s="26"/>
      <c r="BN865" s="26"/>
      <c r="BO865" s="26"/>
      <c r="BP865" s="26"/>
      <c r="BQ865" s="26"/>
      <c r="BR865" s="26"/>
      <c r="BS865" s="26"/>
      <c r="BT865" s="26"/>
      <c r="BU865" s="26"/>
      <c r="BV865" s="26"/>
      <c r="BW865" s="26"/>
      <c r="BX865" s="26"/>
      <c r="BY865" s="26"/>
      <c r="BZ865" s="26"/>
      <c r="CA865" s="26"/>
      <c r="CB865" s="26"/>
      <c r="CC865" s="26"/>
      <c r="CD865" s="26"/>
      <c r="CE865" s="26"/>
      <c r="CF865" s="26"/>
      <c r="CG865" s="26"/>
      <c r="CH865" s="26"/>
      <c r="CI865" s="26"/>
      <c r="CJ865" s="26"/>
      <c r="CK865" s="26"/>
      <c r="CL865" s="26"/>
      <c r="CM865" s="26"/>
      <c r="CN865" s="26"/>
      <c r="CO865" s="26"/>
      <c r="CP865" s="26"/>
      <c r="CQ865" s="26"/>
      <c r="CR865" s="26"/>
      <c r="CS865" s="26"/>
      <c r="CT865" s="26"/>
      <c r="CU865" s="26"/>
      <c r="CV865" s="26"/>
    </row>
    <row r="866" spans="1:100" ht="13">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c r="BJ866" s="26"/>
      <c r="BK866" s="26"/>
      <c r="BL866" s="26"/>
      <c r="BM866" s="26"/>
      <c r="BN866" s="26"/>
      <c r="BO866" s="26"/>
      <c r="BP866" s="26"/>
      <c r="BQ866" s="26"/>
      <c r="BR866" s="26"/>
      <c r="BS866" s="26"/>
      <c r="BT866" s="26"/>
      <c r="BU866" s="26"/>
      <c r="BV866" s="26"/>
      <c r="BW866" s="26"/>
      <c r="BX866" s="26"/>
      <c r="BY866" s="26"/>
      <c r="BZ866" s="26"/>
      <c r="CA866" s="26"/>
      <c r="CB866" s="26"/>
      <c r="CC866" s="26"/>
      <c r="CD866" s="26"/>
      <c r="CE866" s="26"/>
      <c r="CF866" s="26"/>
      <c r="CG866" s="26"/>
      <c r="CH866" s="26"/>
      <c r="CI866" s="26"/>
      <c r="CJ866" s="26"/>
      <c r="CK866" s="26"/>
      <c r="CL866" s="26"/>
      <c r="CM866" s="26"/>
      <c r="CN866" s="26"/>
      <c r="CO866" s="26"/>
      <c r="CP866" s="26"/>
      <c r="CQ866" s="26"/>
      <c r="CR866" s="26"/>
      <c r="CS866" s="26"/>
      <c r="CT866" s="26"/>
      <c r="CU866" s="26"/>
      <c r="CV866" s="26"/>
    </row>
    <row r="867" spans="1:100" ht="13">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c r="BI867" s="26"/>
      <c r="BJ867" s="26"/>
      <c r="BK867" s="26"/>
      <c r="BL867" s="26"/>
      <c r="BM867" s="26"/>
      <c r="BN867" s="26"/>
      <c r="BO867" s="26"/>
      <c r="BP867" s="26"/>
      <c r="BQ867" s="26"/>
      <c r="BR867" s="26"/>
      <c r="BS867" s="26"/>
      <c r="BT867" s="26"/>
      <c r="BU867" s="26"/>
      <c r="BV867" s="26"/>
      <c r="BW867" s="26"/>
      <c r="BX867" s="26"/>
      <c r="BY867" s="26"/>
      <c r="BZ867" s="26"/>
      <c r="CA867" s="26"/>
      <c r="CB867" s="26"/>
      <c r="CC867" s="26"/>
      <c r="CD867" s="26"/>
      <c r="CE867" s="26"/>
      <c r="CF867" s="26"/>
      <c r="CG867" s="26"/>
      <c r="CH867" s="26"/>
      <c r="CI867" s="26"/>
      <c r="CJ867" s="26"/>
      <c r="CK867" s="26"/>
      <c r="CL867" s="26"/>
      <c r="CM867" s="26"/>
      <c r="CN867" s="26"/>
      <c r="CO867" s="26"/>
      <c r="CP867" s="26"/>
      <c r="CQ867" s="26"/>
      <c r="CR867" s="26"/>
      <c r="CS867" s="26"/>
      <c r="CT867" s="26"/>
      <c r="CU867" s="26"/>
      <c r="CV867" s="26"/>
    </row>
    <row r="868" spans="1:100" ht="13">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c r="BJ868" s="26"/>
      <c r="BK868" s="26"/>
      <c r="BL868" s="26"/>
      <c r="BM868" s="26"/>
      <c r="BN868" s="26"/>
      <c r="BO868" s="26"/>
      <c r="BP868" s="26"/>
      <c r="BQ868" s="26"/>
      <c r="BR868" s="26"/>
      <c r="BS868" s="26"/>
      <c r="BT868" s="26"/>
      <c r="BU868" s="26"/>
      <c r="BV868" s="26"/>
      <c r="BW868" s="26"/>
      <c r="BX868" s="26"/>
      <c r="BY868" s="26"/>
      <c r="BZ868" s="26"/>
      <c r="CA868" s="26"/>
      <c r="CB868" s="26"/>
      <c r="CC868" s="26"/>
      <c r="CD868" s="26"/>
      <c r="CE868" s="26"/>
      <c r="CF868" s="26"/>
      <c r="CG868" s="26"/>
      <c r="CH868" s="26"/>
      <c r="CI868" s="26"/>
      <c r="CJ868" s="26"/>
      <c r="CK868" s="26"/>
      <c r="CL868" s="26"/>
      <c r="CM868" s="26"/>
      <c r="CN868" s="26"/>
      <c r="CO868" s="26"/>
      <c r="CP868" s="26"/>
      <c r="CQ868" s="26"/>
      <c r="CR868" s="26"/>
      <c r="CS868" s="26"/>
      <c r="CT868" s="26"/>
      <c r="CU868" s="26"/>
      <c r="CV868" s="26"/>
    </row>
    <row r="869" spans="1:100" ht="13">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c r="BI869" s="26"/>
      <c r="BJ869" s="26"/>
      <c r="BK869" s="26"/>
      <c r="BL869" s="26"/>
      <c r="BM869" s="26"/>
      <c r="BN869" s="26"/>
      <c r="BO869" s="26"/>
      <c r="BP869" s="26"/>
      <c r="BQ869" s="26"/>
      <c r="BR869" s="26"/>
      <c r="BS869" s="26"/>
      <c r="BT869" s="26"/>
      <c r="BU869" s="26"/>
      <c r="BV869" s="26"/>
      <c r="BW869" s="26"/>
      <c r="BX869" s="26"/>
      <c r="BY869" s="26"/>
      <c r="BZ869" s="26"/>
      <c r="CA869" s="26"/>
      <c r="CB869" s="26"/>
      <c r="CC869" s="26"/>
      <c r="CD869" s="26"/>
      <c r="CE869" s="26"/>
      <c r="CF869" s="26"/>
      <c r="CG869" s="26"/>
      <c r="CH869" s="26"/>
      <c r="CI869" s="26"/>
      <c r="CJ869" s="26"/>
      <c r="CK869" s="26"/>
      <c r="CL869" s="26"/>
      <c r="CM869" s="26"/>
      <c r="CN869" s="26"/>
      <c r="CO869" s="26"/>
      <c r="CP869" s="26"/>
      <c r="CQ869" s="26"/>
      <c r="CR869" s="26"/>
      <c r="CS869" s="26"/>
      <c r="CT869" s="26"/>
      <c r="CU869" s="26"/>
      <c r="CV869" s="26"/>
    </row>
    <row r="870" spans="1:100" ht="13">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c r="BI870" s="26"/>
      <c r="BJ870" s="26"/>
      <c r="BK870" s="26"/>
      <c r="BL870" s="26"/>
      <c r="BM870" s="26"/>
      <c r="BN870" s="26"/>
      <c r="BO870" s="26"/>
      <c r="BP870" s="26"/>
      <c r="BQ870" s="26"/>
      <c r="BR870" s="26"/>
      <c r="BS870" s="26"/>
      <c r="BT870" s="26"/>
      <c r="BU870" s="26"/>
      <c r="BV870" s="26"/>
      <c r="BW870" s="26"/>
      <c r="BX870" s="26"/>
      <c r="BY870" s="26"/>
      <c r="BZ870" s="26"/>
      <c r="CA870" s="26"/>
      <c r="CB870" s="26"/>
      <c r="CC870" s="26"/>
      <c r="CD870" s="26"/>
      <c r="CE870" s="26"/>
      <c r="CF870" s="26"/>
      <c r="CG870" s="26"/>
      <c r="CH870" s="26"/>
      <c r="CI870" s="26"/>
      <c r="CJ870" s="26"/>
      <c r="CK870" s="26"/>
      <c r="CL870" s="26"/>
      <c r="CM870" s="26"/>
      <c r="CN870" s="26"/>
      <c r="CO870" s="26"/>
      <c r="CP870" s="26"/>
      <c r="CQ870" s="26"/>
      <c r="CR870" s="26"/>
      <c r="CS870" s="26"/>
      <c r="CT870" s="26"/>
      <c r="CU870" s="26"/>
      <c r="CV870" s="26"/>
    </row>
    <row r="871" spans="1:100" ht="13">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c r="BI871" s="26"/>
      <c r="BJ871" s="26"/>
      <c r="BK871" s="26"/>
      <c r="BL871" s="26"/>
      <c r="BM871" s="26"/>
      <c r="BN871" s="26"/>
      <c r="BO871" s="26"/>
      <c r="BP871" s="26"/>
      <c r="BQ871" s="26"/>
      <c r="BR871" s="26"/>
      <c r="BS871" s="26"/>
      <c r="BT871" s="26"/>
      <c r="BU871" s="26"/>
      <c r="BV871" s="26"/>
      <c r="BW871" s="26"/>
      <c r="BX871" s="26"/>
      <c r="BY871" s="26"/>
      <c r="BZ871" s="26"/>
      <c r="CA871" s="26"/>
      <c r="CB871" s="26"/>
      <c r="CC871" s="26"/>
      <c r="CD871" s="26"/>
      <c r="CE871" s="26"/>
      <c r="CF871" s="26"/>
      <c r="CG871" s="26"/>
      <c r="CH871" s="26"/>
      <c r="CI871" s="26"/>
      <c r="CJ871" s="26"/>
      <c r="CK871" s="26"/>
      <c r="CL871" s="26"/>
      <c r="CM871" s="26"/>
      <c r="CN871" s="26"/>
      <c r="CO871" s="26"/>
      <c r="CP871" s="26"/>
      <c r="CQ871" s="26"/>
      <c r="CR871" s="26"/>
      <c r="CS871" s="26"/>
      <c r="CT871" s="26"/>
      <c r="CU871" s="26"/>
      <c r="CV871" s="26"/>
    </row>
    <row r="872" spans="1:100" ht="13">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c r="BI872" s="26"/>
      <c r="BJ872" s="26"/>
      <c r="BK872" s="26"/>
      <c r="BL872" s="26"/>
      <c r="BM872" s="26"/>
      <c r="BN872" s="26"/>
      <c r="BO872" s="26"/>
      <c r="BP872" s="26"/>
      <c r="BQ872" s="26"/>
      <c r="BR872" s="26"/>
      <c r="BS872" s="26"/>
      <c r="BT872" s="26"/>
      <c r="BU872" s="26"/>
      <c r="BV872" s="26"/>
      <c r="BW872" s="26"/>
      <c r="BX872" s="26"/>
      <c r="BY872" s="26"/>
      <c r="BZ872" s="26"/>
      <c r="CA872" s="26"/>
      <c r="CB872" s="26"/>
      <c r="CC872" s="26"/>
      <c r="CD872" s="26"/>
      <c r="CE872" s="26"/>
      <c r="CF872" s="26"/>
      <c r="CG872" s="26"/>
      <c r="CH872" s="26"/>
      <c r="CI872" s="26"/>
      <c r="CJ872" s="26"/>
      <c r="CK872" s="26"/>
      <c r="CL872" s="26"/>
      <c r="CM872" s="26"/>
      <c r="CN872" s="26"/>
      <c r="CO872" s="26"/>
      <c r="CP872" s="26"/>
      <c r="CQ872" s="26"/>
      <c r="CR872" s="26"/>
      <c r="CS872" s="26"/>
      <c r="CT872" s="26"/>
      <c r="CU872" s="26"/>
      <c r="CV872" s="26"/>
    </row>
    <row r="873" spans="1:100" ht="1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c r="BI873" s="26"/>
      <c r="BJ873" s="26"/>
      <c r="BK873" s="26"/>
      <c r="BL873" s="26"/>
      <c r="BM873" s="26"/>
      <c r="BN873" s="26"/>
      <c r="BO873" s="26"/>
      <c r="BP873" s="26"/>
      <c r="BQ873" s="26"/>
      <c r="BR873" s="26"/>
      <c r="BS873" s="26"/>
      <c r="BT873" s="26"/>
      <c r="BU873" s="26"/>
      <c r="BV873" s="26"/>
      <c r="BW873" s="26"/>
      <c r="BX873" s="26"/>
      <c r="BY873" s="26"/>
      <c r="BZ873" s="26"/>
      <c r="CA873" s="26"/>
      <c r="CB873" s="26"/>
      <c r="CC873" s="26"/>
      <c r="CD873" s="26"/>
      <c r="CE873" s="26"/>
      <c r="CF873" s="26"/>
      <c r="CG873" s="26"/>
      <c r="CH873" s="26"/>
      <c r="CI873" s="26"/>
      <c r="CJ873" s="26"/>
      <c r="CK873" s="26"/>
      <c r="CL873" s="26"/>
      <c r="CM873" s="26"/>
      <c r="CN873" s="26"/>
      <c r="CO873" s="26"/>
      <c r="CP873" s="26"/>
      <c r="CQ873" s="26"/>
      <c r="CR873" s="26"/>
      <c r="CS873" s="26"/>
      <c r="CT873" s="26"/>
      <c r="CU873" s="26"/>
      <c r="CV873" s="26"/>
    </row>
    <row r="874" spans="1:100" ht="13">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c r="BI874" s="26"/>
      <c r="BJ874" s="26"/>
      <c r="BK874" s="26"/>
      <c r="BL874" s="26"/>
      <c r="BM874" s="26"/>
      <c r="BN874" s="26"/>
      <c r="BO874" s="26"/>
      <c r="BP874" s="26"/>
      <c r="BQ874" s="26"/>
      <c r="BR874" s="26"/>
      <c r="BS874" s="26"/>
      <c r="BT874" s="26"/>
      <c r="BU874" s="26"/>
      <c r="BV874" s="26"/>
      <c r="BW874" s="26"/>
      <c r="BX874" s="26"/>
      <c r="BY874" s="26"/>
      <c r="BZ874" s="26"/>
      <c r="CA874" s="26"/>
      <c r="CB874" s="26"/>
      <c r="CC874" s="26"/>
      <c r="CD874" s="26"/>
      <c r="CE874" s="26"/>
      <c r="CF874" s="26"/>
      <c r="CG874" s="26"/>
      <c r="CH874" s="26"/>
      <c r="CI874" s="26"/>
      <c r="CJ874" s="26"/>
      <c r="CK874" s="26"/>
      <c r="CL874" s="26"/>
      <c r="CM874" s="26"/>
      <c r="CN874" s="26"/>
      <c r="CO874" s="26"/>
      <c r="CP874" s="26"/>
      <c r="CQ874" s="26"/>
      <c r="CR874" s="26"/>
      <c r="CS874" s="26"/>
      <c r="CT874" s="26"/>
      <c r="CU874" s="26"/>
      <c r="CV874" s="26"/>
    </row>
    <row r="875" spans="1:100" ht="13">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c r="BI875" s="26"/>
      <c r="BJ875" s="26"/>
      <c r="BK875" s="26"/>
      <c r="BL875" s="26"/>
      <c r="BM875" s="26"/>
      <c r="BN875" s="26"/>
      <c r="BO875" s="26"/>
      <c r="BP875" s="26"/>
      <c r="BQ875" s="26"/>
      <c r="BR875" s="26"/>
      <c r="BS875" s="26"/>
      <c r="BT875" s="26"/>
      <c r="BU875" s="26"/>
      <c r="BV875" s="26"/>
      <c r="BW875" s="26"/>
      <c r="BX875" s="26"/>
      <c r="BY875" s="26"/>
      <c r="BZ875" s="26"/>
      <c r="CA875" s="26"/>
      <c r="CB875" s="26"/>
      <c r="CC875" s="26"/>
      <c r="CD875" s="26"/>
      <c r="CE875" s="26"/>
      <c r="CF875" s="26"/>
      <c r="CG875" s="26"/>
      <c r="CH875" s="26"/>
      <c r="CI875" s="26"/>
      <c r="CJ875" s="26"/>
      <c r="CK875" s="26"/>
      <c r="CL875" s="26"/>
      <c r="CM875" s="26"/>
      <c r="CN875" s="26"/>
      <c r="CO875" s="26"/>
      <c r="CP875" s="26"/>
      <c r="CQ875" s="26"/>
      <c r="CR875" s="26"/>
      <c r="CS875" s="26"/>
      <c r="CT875" s="26"/>
      <c r="CU875" s="26"/>
      <c r="CV875" s="26"/>
    </row>
    <row r="876" spans="1:100" ht="13">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c r="BI876" s="26"/>
      <c r="BJ876" s="26"/>
      <c r="BK876" s="26"/>
      <c r="BL876" s="26"/>
      <c r="BM876" s="26"/>
      <c r="BN876" s="26"/>
      <c r="BO876" s="26"/>
      <c r="BP876" s="26"/>
      <c r="BQ876" s="26"/>
      <c r="BR876" s="26"/>
      <c r="BS876" s="26"/>
      <c r="BT876" s="26"/>
      <c r="BU876" s="26"/>
      <c r="BV876" s="26"/>
      <c r="BW876" s="26"/>
      <c r="BX876" s="26"/>
      <c r="BY876" s="26"/>
      <c r="BZ876" s="26"/>
      <c r="CA876" s="26"/>
      <c r="CB876" s="26"/>
      <c r="CC876" s="26"/>
      <c r="CD876" s="26"/>
      <c r="CE876" s="26"/>
      <c r="CF876" s="26"/>
      <c r="CG876" s="26"/>
      <c r="CH876" s="26"/>
      <c r="CI876" s="26"/>
      <c r="CJ876" s="26"/>
      <c r="CK876" s="26"/>
      <c r="CL876" s="26"/>
      <c r="CM876" s="26"/>
      <c r="CN876" s="26"/>
      <c r="CO876" s="26"/>
      <c r="CP876" s="26"/>
      <c r="CQ876" s="26"/>
      <c r="CR876" s="26"/>
      <c r="CS876" s="26"/>
      <c r="CT876" s="26"/>
      <c r="CU876" s="26"/>
      <c r="CV876" s="26"/>
    </row>
    <row r="877" spans="1:100" ht="13">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c r="BI877" s="26"/>
      <c r="BJ877" s="26"/>
      <c r="BK877" s="26"/>
      <c r="BL877" s="26"/>
      <c r="BM877" s="26"/>
      <c r="BN877" s="26"/>
      <c r="BO877" s="26"/>
      <c r="BP877" s="26"/>
      <c r="BQ877" s="26"/>
      <c r="BR877" s="26"/>
      <c r="BS877" s="26"/>
      <c r="BT877" s="26"/>
      <c r="BU877" s="26"/>
      <c r="BV877" s="26"/>
      <c r="BW877" s="26"/>
      <c r="BX877" s="26"/>
      <c r="BY877" s="26"/>
      <c r="BZ877" s="26"/>
      <c r="CA877" s="26"/>
      <c r="CB877" s="26"/>
      <c r="CC877" s="26"/>
      <c r="CD877" s="26"/>
      <c r="CE877" s="26"/>
      <c r="CF877" s="26"/>
      <c r="CG877" s="26"/>
      <c r="CH877" s="26"/>
      <c r="CI877" s="26"/>
      <c r="CJ877" s="26"/>
      <c r="CK877" s="26"/>
      <c r="CL877" s="26"/>
      <c r="CM877" s="26"/>
      <c r="CN877" s="26"/>
      <c r="CO877" s="26"/>
      <c r="CP877" s="26"/>
      <c r="CQ877" s="26"/>
      <c r="CR877" s="26"/>
      <c r="CS877" s="26"/>
      <c r="CT877" s="26"/>
      <c r="CU877" s="26"/>
      <c r="CV877" s="26"/>
    </row>
    <row r="878" spans="1:100" ht="13">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c r="BJ878" s="26"/>
      <c r="BK878" s="26"/>
      <c r="BL878" s="26"/>
      <c r="BM878" s="26"/>
      <c r="BN878" s="26"/>
      <c r="BO878" s="26"/>
      <c r="BP878" s="26"/>
      <c r="BQ878" s="26"/>
      <c r="BR878" s="26"/>
      <c r="BS878" s="26"/>
      <c r="BT878" s="26"/>
      <c r="BU878" s="26"/>
      <c r="BV878" s="26"/>
      <c r="BW878" s="26"/>
      <c r="BX878" s="26"/>
      <c r="BY878" s="26"/>
      <c r="BZ878" s="26"/>
      <c r="CA878" s="26"/>
      <c r="CB878" s="26"/>
      <c r="CC878" s="26"/>
      <c r="CD878" s="26"/>
      <c r="CE878" s="26"/>
      <c r="CF878" s="26"/>
      <c r="CG878" s="26"/>
      <c r="CH878" s="26"/>
      <c r="CI878" s="26"/>
      <c r="CJ878" s="26"/>
      <c r="CK878" s="26"/>
      <c r="CL878" s="26"/>
      <c r="CM878" s="26"/>
      <c r="CN878" s="26"/>
      <c r="CO878" s="26"/>
      <c r="CP878" s="26"/>
      <c r="CQ878" s="26"/>
      <c r="CR878" s="26"/>
      <c r="CS878" s="26"/>
      <c r="CT878" s="26"/>
      <c r="CU878" s="26"/>
      <c r="CV878" s="26"/>
    </row>
    <row r="879" spans="1:100" ht="13">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c r="BI879" s="26"/>
      <c r="BJ879" s="26"/>
      <c r="BK879" s="26"/>
      <c r="BL879" s="26"/>
      <c r="BM879" s="26"/>
      <c r="BN879" s="26"/>
      <c r="BO879" s="26"/>
      <c r="BP879" s="26"/>
      <c r="BQ879" s="26"/>
      <c r="BR879" s="26"/>
      <c r="BS879" s="26"/>
      <c r="BT879" s="26"/>
      <c r="BU879" s="26"/>
      <c r="BV879" s="26"/>
      <c r="BW879" s="26"/>
      <c r="BX879" s="26"/>
      <c r="BY879" s="26"/>
      <c r="BZ879" s="26"/>
      <c r="CA879" s="26"/>
      <c r="CB879" s="26"/>
      <c r="CC879" s="26"/>
      <c r="CD879" s="26"/>
      <c r="CE879" s="26"/>
      <c r="CF879" s="26"/>
      <c r="CG879" s="26"/>
      <c r="CH879" s="26"/>
      <c r="CI879" s="26"/>
      <c r="CJ879" s="26"/>
      <c r="CK879" s="26"/>
      <c r="CL879" s="26"/>
      <c r="CM879" s="26"/>
      <c r="CN879" s="26"/>
      <c r="CO879" s="26"/>
      <c r="CP879" s="26"/>
      <c r="CQ879" s="26"/>
      <c r="CR879" s="26"/>
      <c r="CS879" s="26"/>
      <c r="CT879" s="26"/>
      <c r="CU879" s="26"/>
      <c r="CV879" s="26"/>
    </row>
    <row r="880" spans="1:100" ht="13">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c r="BJ880" s="26"/>
      <c r="BK880" s="26"/>
      <c r="BL880" s="26"/>
      <c r="BM880" s="26"/>
      <c r="BN880" s="26"/>
      <c r="BO880" s="26"/>
      <c r="BP880" s="26"/>
      <c r="BQ880" s="26"/>
      <c r="BR880" s="26"/>
      <c r="BS880" s="26"/>
      <c r="BT880" s="26"/>
      <c r="BU880" s="26"/>
      <c r="BV880" s="26"/>
      <c r="BW880" s="26"/>
      <c r="BX880" s="26"/>
      <c r="BY880" s="26"/>
      <c r="BZ880" s="26"/>
      <c r="CA880" s="26"/>
      <c r="CB880" s="26"/>
      <c r="CC880" s="26"/>
      <c r="CD880" s="26"/>
      <c r="CE880" s="26"/>
      <c r="CF880" s="26"/>
      <c r="CG880" s="26"/>
      <c r="CH880" s="26"/>
      <c r="CI880" s="26"/>
      <c r="CJ880" s="26"/>
      <c r="CK880" s="26"/>
      <c r="CL880" s="26"/>
      <c r="CM880" s="26"/>
      <c r="CN880" s="26"/>
      <c r="CO880" s="26"/>
      <c r="CP880" s="26"/>
      <c r="CQ880" s="26"/>
      <c r="CR880" s="26"/>
      <c r="CS880" s="26"/>
      <c r="CT880" s="26"/>
      <c r="CU880" s="26"/>
      <c r="CV880" s="26"/>
    </row>
    <row r="881" spans="1:100" ht="13">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c r="BO881" s="26"/>
      <c r="BP881" s="26"/>
      <c r="BQ881" s="26"/>
      <c r="BR881" s="26"/>
      <c r="BS881" s="26"/>
      <c r="BT881" s="26"/>
      <c r="BU881" s="26"/>
      <c r="BV881" s="26"/>
      <c r="BW881" s="26"/>
      <c r="BX881" s="26"/>
      <c r="BY881" s="26"/>
      <c r="BZ881" s="26"/>
      <c r="CA881" s="26"/>
      <c r="CB881" s="26"/>
      <c r="CC881" s="26"/>
      <c r="CD881" s="26"/>
      <c r="CE881" s="26"/>
      <c r="CF881" s="26"/>
      <c r="CG881" s="26"/>
      <c r="CH881" s="26"/>
      <c r="CI881" s="26"/>
      <c r="CJ881" s="26"/>
      <c r="CK881" s="26"/>
      <c r="CL881" s="26"/>
      <c r="CM881" s="26"/>
      <c r="CN881" s="26"/>
      <c r="CO881" s="26"/>
      <c r="CP881" s="26"/>
      <c r="CQ881" s="26"/>
      <c r="CR881" s="26"/>
      <c r="CS881" s="26"/>
      <c r="CT881" s="26"/>
      <c r="CU881" s="26"/>
      <c r="CV881" s="26"/>
    </row>
    <row r="882" spans="1:100" ht="13">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c r="BJ882" s="26"/>
      <c r="BK882" s="26"/>
      <c r="BL882" s="26"/>
      <c r="BM882" s="26"/>
      <c r="BN882" s="26"/>
      <c r="BO882" s="26"/>
      <c r="BP882" s="26"/>
      <c r="BQ882" s="26"/>
      <c r="BR882" s="26"/>
      <c r="BS882" s="26"/>
      <c r="BT882" s="26"/>
      <c r="BU882" s="26"/>
      <c r="BV882" s="26"/>
      <c r="BW882" s="26"/>
      <c r="BX882" s="26"/>
      <c r="BY882" s="26"/>
      <c r="BZ882" s="26"/>
      <c r="CA882" s="26"/>
      <c r="CB882" s="26"/>
      <c r="CC882" s="26"/>
      <c r="CD882" s="26"/>
      <c r="CE882" s="26"/>
      <c r="CF882" s="26"/>
      <c r="CG882" s="26"/>
      <c r="CH882" s="26"/>
      <c r="CI882" s="26"/>
      <c r="CJ882" s="26"/>
      <c r="CK882" s="26"/>
      <c r="CL882" s="26"/>
      <c r="CM882" s="26"/>
      <c r="CN882" s="26"/>
      <c r="CO882" s="26"/>
      <c r="CP882" s="26"/>
      <c r="CQ882" s="26"/>
      <c r="CR882" s="26"/>
      <c r="CS882" s="26"/>
      <c r="CT882" s="26"/>
      <c r="CU882" s="26"/>
      <c r="CV882" s="26"/>
    </row>
    <row r="883" spans="1:100" ht="1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c r="BJ883" s="26"/>
      <c r="BK883" s="26"/>
      <c r="BL883" s="26"/>
      <c r="BM883" s="26"/>
      <c r="BN883" s="26"/>
      <c r="BO883" s="26"/>
      <c r="BP883" s="26"/>
      <c r="BQ883" s="26"/>
      <c r="BR883" s="26"/>
      <c r="BS883" s="26"/>
      <c r="BT883" s="26"/>
      <c r="BU883" s="26"/>
      <c r="BV883" s="26"/>
      <c r="BW883" s="26"/>
      <c r="BX883" s="26"/>
      <c r="BY883" s="26"/>
      <c r="BZ883" s="26"/>
      <c r="CA883" s="26"/>
      <c r="CB883" s="26"/>
      <c r="CC883" s="26"/>
      <c r="CD883" s="26"/>
      <c r="CE883" s="26"/>
      <c r="CF883" s="26"/>
      <c r="CG883" s="26"/>
      <c r="CH883" s="26"/>
      <c r="CI883" s="26"/>
      <c r="CJ883" s="26"/>
      <c r="CK883" s="26"/>
      <c r="CL883" s="26"/>
      <c r="CM883" s="26"/>
      <c r="CN883" s="26"/>
      <c r="CO883" s="26"/>
      <c r="CP883" s="26"/>
      <c r="CQ883" s="26"/>
      <c r="CR883" s="26"/>
      <c r="CS883" s="26"/>
      <c r="CT883" s="26"/>
      <c r="CU883" s="26"/>
      <c r="CV883" s="26"/>
    </row>
    <row r="884" spans="1:100" ht="13">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c r="BJ884" s="26"/>
      <c r="BK884" s="26"/>
      <c r="BL884" s="26"/>
      <c r="BM884" s="26"/>
      <c r="BN884" s="26"/>
      <c r="BO884" s="26"/>
      <c r="BP884" s="26"/>
      <c r="BQ884" s="26"/>
      <c r="BR884" s="26"/>
      <c r="BS884" s="26"/>
      <c r="BT884" s="26"/>
      <c r="BU884" s="26"/>
      <c r="BV884" s="26"/>
      <c r="BW884" s="26"/>
      <c r="BX884" s="26"/>
      <c r="BY884" s="26"/>
      <c r="BZ884" s="26"/>
      <c r="CA884" s="26"/>
      <c r="CB884" s="26"/>
      <c r="CC884" s="26"/>
      <c r="CD884" s="26"/>
      <c r="CE884" s="26"/>
      <c r="CF884" s="26"/>
      <c r="CG884" s="26"/>
      <c r="CH884" s="26"/>
      <c r="CI884" s="26"/>
      <c r="CJ884" s="26"/>
      <c r="CK884" s="26"/>
      <c r="CL884" s="26"/>
      <c r="CM884" s="26"/>
      <c r="CN884" s="26"/>
      <c r="CO884" s="26"/>
      <c r="CP884" s="26"/>
      <c r="CQ884" s="26"/>
      <c r="CR884" s="26"/>
      <c r="CS884" s="26"/>
      <c r="CT884" s="26"/>
      <c r="CU884" s="26"/>
      <c r="CV884" s="26"/>
    </row>
    <row r="885" spans="1:100" ht="13">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c r="BI885" s="26"/>
      <c r="BJ885" s="26"/>
      <c r="BK885" s="26"/>
      <c r="BL885" s="26"/>
      <c r="BM885" s="26"/>
      <c r="BN885" s="26"/>
      <c r="BO885" s="26"/>
      <c r="BP885" s="26"/>
      <c r="BQ885" s="26"/>
      <c r="BR885" s="26"/>
      <c r="BS885" s="26"/>
      <c r="BT885" s="26"/>
      <c r="BU885" s="26"/>
      <c r="BV885" s="26"/>
      <c r="BW885" s="26"/>
      <c r="BX885" s="26"/>
      <c r="BY885" s="26"/>
      <c r="BZ885" s="26"/>
      <c r="CA885" s="26"/>
      <c r="CB885" s="26"/>
      <c r="CC885" s="26"/>
      <c r="CD885" s="26"/>
      <c r="CE885" s="26"/>
      <c r="CF885" s="26"/>
      <c r="CG885" s="26"/>
      <c r="CH885" s="26"/>
      <c r="CI885" s="26"/>
      <c r="CJ885" s="26"/>
      <c r="CK885" s="26"/>
      <c r="CL885" s="26"/>
      <c r="CM885" s="26"/>
      <c r="CN885" s="26"/>
      <c r="CO885" s="26"/>
      <c r="CP885" s="26"/>
      <c r="CQ885" s="26"/>
      <c r="CR885" s="26"/>
      <c r="CS885" s="26"/>
      <c r="CT885" s="26"/>
      <c r="CU885" s="26"/>
      <c r="CV885" s="26"/>
    </row>
    <row r="886" spans="1:100" ht="13">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c r="BJ886" s="26"/>
      <c r="BK886" s="26"/>
      <c r="BL886" s="26"/>
      <c r="BM886" s="26"/>
      <c r="BN886" s="26"/>
      <c r="BO886" s="26"/>
      <c r="BP886" s="26"/>
      <c r="BQ886" s="26"/>
      <c r="BR886" s="26"/>
      <c r="BS886" s="26"/>
      <c r="BT886" s="26"/>
      <c r="BU886" s="26"/>
      <c r="BV886" s="26"/>
      <c r="BW886" s="26"/>
      <c r="BX886" s="26"/>
      <c r="BY886" s="26"/>
      <c r="BZ886" s="26"/>
      <c r="CA886" s="26"/>
      <c r="CB886" s="26"/>
      <c r="CC886" s="26"/>
      <c r="CD886" s="26"/>
      <c r="CE886" s="26"/>
      <c r="CF886" s="26"/>
      <c r="CG886" s="26"/>
      <c r="CH886" s="26"/>
      <c r="CI886" s="26"/>
      <c r="CJ886" s="26"/>
      <c r="CK886" s="26"/>
      <c r="CL886" s="26"/>
      <c r="CM886" s="26"/>
      <c r="CN886" s="26"/>
      <c r="CO886" s="26"/>
      <c r="CP886" s="26"/>
      <c r="CQ886" s="26"/>
      <c r="CR886" s="26"/>
      <c r="CS886" s="26"/>
      <c r="CT886" s="26"/>
      <c r="CU886" s="26"/>
      <c r="CV886" s="26"/>
    </row>
    <row r="887" spans="1:100" ht="13">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c r="BI887" s="26"/>
      <c r="BJ887" s="26"/>
      <c r="BK887" s="26"/>
      <c r="BL887" s="26"/>
      <c r="BM887" s="26"/>
      <c r="BN887" s="26"/>
      <c r="BO887" s="26"/>
      <c r="BP887" s="26"/>
      <c r="BQ887" s="26"/>
      <c r="BR887" s="26"/>
      <c r="BS887" s="26"/>
      <c r="BT887" s="26"/>
      <c r="BU887" s="26"/>
      <c r="BV887" s="26"/>
      <c r="BW887" s="26"/>
      <c r="BX887" s="26"/>
      <c r="BY887" s="26"/>
      <c r="BZ887" s="26"/>
      <c r="CA887" s="26"/>
      <c r="CB887" s="26"/>
      <c r="CC887" s="26"/>
      <c r="CD887" s="26"/>
      <c r="CE887" s="26"/>
      <c r="CF887" s="26"/>
      <c r="CG887" s="26"/>
      <c r="CH887" s="26"/>
      <c r="CI887" s="26"/>
      <c r="CJ887" s="26"/>
      <c r="CK887" s="26"/>
      <c r="CL887" s="26"/>
      <c r="CM887" s="26"/>
      <c r="CN887" s="26"/>
      <c r="CO887" s="26"/>
      <c r="CP887" s="26"/>
      <c r="CQ887" s="26"/>
      <c r="CR887" s="26"/>
      <c r="CS887" s="26"/>
      <c r="CT887" s="26"/>
      <c r="CU887" s="26"/>
      <c r="CV887" s="26"/>
    </row>
    <row r="888" spans="1:100" ht="13">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c r="BI888" s="26"/>
      <c r="BJ888" s="26"/>
      <c r="BK888" s="26"/>
      <c r="BL888" s="26"/>
      <c r="BM888" s="26"/>
      <c r="BN888" s="26"/>
      <c r="BO888" s="26"/>
      <c r="BP888" s="26"/>
      <c r="BQ888" s="26"/>
      <c r="BR888" s="26"/>
      <c r="BS888" s="26"/>
      <c r="BT888" s="26"/>
      <c r="BU888" s="26"/>
      <c r="BV888" s="26"/>
      <c r="BW888" s="26"/>
      <c r="BX888" s="26"/>
      <c r="BY888" s="26"/>
      <c r="BZ888" s="26"/>
      <c r="CA888" s="26"/>
      <c r="CB888" s="26"/>
      <c r="CC888" s="26"/>
      <c r="CD888" s="26"/>
      <c r="CE888" s="26"/>
      <c r="CF888" s="26"/>
      <c r="CG888" s="26"/>
      <c r="CH888" s="26"/>
      <c r="CI888" s="26"/>
      <c r="CJ888" s="26"/>
      <c r="CK888" s="26"/>
      <c r="CL888" s="26"/>
      <c r="CM888" s="26"/>
      <c r="CN888" s="26"/>
      <c r="CO888" s="26"/>
      <c r="CP888" s="26"/>
      <c r="CQ888" s="26"/>
      <c r="CR888" s="26"/>
      <c r="CS888" s="26"/>
      <c r="CT888" s="26"/>
      <c r="CU888" s="26"/>
      <c r="CV888" s="26"/>
    </row>
    <row r="889" spans="1:100" ht="13">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c r="BJ889" s="26"/>
      <c r="BK889" s="26"/>
      <c r="BL889" s="26"/>
      <c r="BM889" s="26"/>
      <c r="BN889" s="26"/>
      <c r="BO889" s="26"/>
      <c r="BP889" s="26"/>
      <c r="BQ889" s="26"/>
      <c r="BR889" s="26"/>
      <c r="BS889" s="26"/>
      <c r="BT889" s="26"/>
      <c r="BU889" s="26"/>
      <c r="BV889" s="26"/>
      <c r="BW889" s="26"/>
      <c r="BX889" s="26"/>
      <c r="BY889" s="26"/>
      <c r="BZ889" s="26"/>
      <c r="CA889" s="26"/>
      <c r="CB889" s="26"/>
      <c r="CC889" s="26"/>
      <c r="CD889" s="26"/>
      <c r="CE889" s="26"/>
      <c r="CF889" s="26"/>
      <c r="CG889" s="26"/>
      <c r="CH889" s="26"/>
      <c r="CI889" s="26"/>
      <c r="CJ889" s="26"/>
      <c r="CK889" s="26"/>
      <c r="CL889" s="26"/>
      <c r="CM889" s="26"/>
      <c r="CN889" s="26"/>
      <c r="CO889" s="26"/>
      <c r="CP889" s="26"/>
      <c r="CQ889" s="26"/>
      <c r="CR889" s="26"/>
      <c r="CS889" s="26"/>
      <c r="CT889" s="26"/>
      <c r="CU889" s="26"/>
      <c r="CV889" s="26"/>
    </row>
    <row r="890" spans="1:100" ht="13">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c r="BJ890" s="26"/>
      <c r="BK890" s="26"/>
      <c r="BL890" s="26"/>
      <c r="BM890" s="26"/>
      <c r="BN890" s="26"/>
      <c r="BO890" s="26"/>
      <c r="BP890" s="26"/>
      <c r="BQ890" s="26"/>
      <c r="BR890" s="26"/>
      <c r="BS890" s="26"/>
      <c r="BT890" s="26"/>
      <c r="BU890" s="26"/>
      <c r="BV890" s="26"/>
      <c r="BW890" s="26"/>
      <c r="BX890" s="26"/>
      <c r="BY890" s="26"/>
      <c r="BZ890" s="26"/>
      <c r="CA890" s="26"/>
      <c r="CB890" s="26"/>
      <c r="CC890" s="26"/>
      <c r="CD890" s="26"/>
      <c r="CE890" s="26"/>
      <c r="CF890" s="26"/>
      <c r="CG890" s="26"/>
      <c r="CH890" s="26"/>
      <c r="CI890" s="26"/>
      <c r="CJ890" s="26"/>
      <c r="CK890" s="26"/>
      <c r="CL890" s="26"/>
      <c r="CM890" s="26"/>
      <c r="CN890" s="26"/>
      <c r="CO890" s="26"/>
      <c r="CP890" s="26"/>
      <c r="CQ890" s="26"/>
      <c r="CR890" s="26"/>
      <c r="CS890" s="26"/>
      <c r="CT890" s="26"/>
      <c r="CU890" s="26"/>
      <c r="CV890" s="26"/>
    </row>
    <row r="891" spans="1:100" ht="13">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c r="BI891" s="26"/>
      <c r="BJ891" s="26"/>
      <c r="BK891" s="26"/>
      <c r="BL891" s="26"/>
      <c r="BM891" s="26"/>
      <c r="BN891" s="26"/>
      <c r="BO891" s="26"/>
      <c r="BP891" s="26"/>
      <c r="BQ891" s="26"/>
      <c r="BR891" s="26"/>
      <c r="BS891" s="26"/>
      <c r="BT891" s="26"/>
      <c r="BU891" s="26"/>
      <c r="BV891" s="26"/>
      <c r="BW891" s="26"/>
      <c r="BX891" s="26"/>
      <c r="BY891" s="26"/>
      <c r="BZ891" s="26"/>
      <c r="CA891" s="26"/>
      <c r="CB891" s="26"/>
      <c r="CC891" s="26"/>
      <c r="CD891" s="26"/>
      <c r="CE891" s="26"/>
      <c r="CF891" s="26"/>
      <c r="CG891" s="26"/>
      <c r="CH891" s="26"/>
      <c r="CI891" s="26"/>
      <c r="CJ891" s="26"/>
      <c r="CK891" s="26"/>
      <c r="CL891" s="26"/>
      <c r="CM891" s="26"/>
      <c r="CN891" s="26"/>
      <c r="CO891" s="26"/>
      <c r="CP891" s="26"/>
      <c r="CQ891" s="26"/>
      <c r="CR891" s="26"/>
      <c r="CS891" s="26"/>
      <c r="CT891" s="26"/>
      <c r="CU891" s="26"/>
      <c r="CV891" s="26"/>
    </row>
    <row r="892" spans="1:100" ht="13">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c r="BJ892" s="26"/>
      <c r="BK892" s="26"/>
      <c r="BL892" s="26"/>
      <c r="BM892" s="26"/>
      <c r="BN892" s="26"/>
      <c r="BO892" s="26"/>
      <c r="BP892" s="26"/>
      <c r="BQ892" s="26"/>
      <c r="BR892" s="26"/>
      <c r="BS892" s="26"/>
      <c r="BT892" s="26"/>
      <c r="BU892" s="26"/>
      <c r="BV892" s="26"/>
      <c r="BW892" s="26"/>
      <c r="BX892" s="26"/>
      <c r="BY892" s="26"/>
      <c r="BZ892" s="26"/>
      <c r="CA892" s="26"/>
      <c r="CB892" s="26"/>
      <c r="CC892" s="26"/>
      <c r="CD892" s="26"/>
      <c r="CE892" s="26"/>
      <c r="CF892" s="26"/>
      <c r="CG892" s="26"/>
      <c r="CH892" s="26"/>
      <c r="CI892" s="26"/>
      <c r="CJ892" s="26"/>
      <c r="CK892" s="26"/>
      <c r="CL892" s="26"/>
      <c r="CM892" s="26"/>
      <c r="CN892" s="26"/>
      <c r="CO892" s="26"/>
      <c r="CP892" s="26"/>
      <c r="CQ892" s="26"/>
      <c r="CR892" s="26"/>
      <c r="CS892" s="26"/>
      <c r="CT892" s="26"/>
      <c r="CU892" s="26"/>
      <c r="CV892" s="26"/>
    </row>
    <row r="893" spans="1:100" ht="1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c r="BJ893" s="26"/>
      <c r="BK893" s="26"/>
      <c r="BL893" s="26"/>
      <c r="BM893" s="26"/>
      <c r="BN893" s="26"/>
      <c r="BO893" s="26"/>
      <c r="BP893" s="26"/>
      <c r="BQ893" s="26"/>
      <c r="BR893" s="26"/>
      <c r="BS893" s="26"/>
      <c r="BT893" s="26"/>
      <c r="BU893" s="26"/>
      <c r="BV893" s="26"/>
      <c r="BW893" s="26"/>
      <c r="BX893" s="26"/>
      <c r="BY893" s="26"/>
      <c r="BZ893" s="26"/>
      <c r="CA893" s="26"/>
      <c r="CB893" s="26"/>
      <c r="CC893" s="26"/>
      <c r="CD893" s="26"/>
      <c r="CE893" s="26"/>
      <c r="CF893" s="26"/>
      <c r="CG893" s="26"/>
      <c r="CH893" s="26"/>
      <c r="CI893" s="26"/>
      <c r="CJ893" s="26"/>
      <c r="CK893" s="26"/>
      <c r="CL893" s="26"/>
      <c r="CM893" s="26"/>
      <c r="CN893" s="26"/>
      <c r="CO893" s="26"/>
      <c r="CP893" s="26"/>
      <c r="CQ893" s="26"/>
      <c r="CR893" s="26"/>
      <c r="CS893" s="26"/>
      <c r="CT893" s="26"/>
      <c r="CU893" s="26"/>
      <c r="CV893" s="26"/>
    </row>
    <row r="894" spans="1:100" ht="13">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c r="BJ894" s="26"/>
      <c r="BK894" s="26"/>
      <c r="BL894" s="26"/>
      <c r="BM894" s="26"/>
      <c r="BN894" s="26"/>
      <c r="BO894" s="26"/>
      <c r="BP894" s="26"/>
      <c r="BQ894" s="26"/>
      <c r="BR894" s="26"/>
      <c r="BS894" s="26"/>
      <c r="BT894" s="26"/>
      <c r="BU894" s="26"/>
      <c r="BV894" s="26"/>
      <c r="BW894" s="26"/>
      <c r="BX894" s="26"/>
      <c r="BY894" s="26"/>
      <c r="BZ894" s="26"/>
      <c r="CA894" s="26"/>
      <c r="CB894" s="26"/>
      <c r="CC894" s="26"/>
      <c r="CD894" s="26"/>
      <c r="CE894" s="26"/>
      <c r="CF894" s="26"/>
      <c r="CG894" s="26"/>
      <c r="CH894" s="26"/>
      <c r="CI894" s="26"/>
      <c r="CJ894" s="26"/>
      <c r="CK894" s="26"/>
      <c r="CL894" s="26"/>
      <c r="CM894" s="26"/>
      <c r="CN894" s="26"/>
      <c r="CO894" s="26"/>
      <c r="CP894" s="26"/>
      <c r="CQ894" s="26"/>
      <c r="CR894" s="26"/>
      <c r="CS894" s="26"/>
      <c r="CT894" s="26"/>
      <c r="CU894" s="26"/>
      <c r="CV894" s="26"/>
    </row>
    <row r="895" spans="1:100" ht="13">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c r="BI895" s="26"/>
      <c r="BJ895" s="26"/>
      <c r="BK895" s="26"/>
      <c r="BL895" s="26"/>
      <c r="BM895" s="26"/>
      <c r="BN895" s="26"/>
      <c r="BO895" s="26"/>
      <c r="BP895" s="26"/>
      <c r="BQ895" s="26"/>
      <c r="BR895" s="26"/>
      <c r="BS895" s="26"/>
      <c r="BT895" s="26"/>
      <c r="BU895" s="26"/>
      <c r="BV895" s="26"/>
      <c r="BW895" s="26"/>
      <c r="BX895" s="26"/>
      <c r="BY895" s="26"/>
      <c r="BZ895" s="26"/>
      <c r="CA895" s="26"/>
      <c r="CB895" s="26"/>
      <c r="CC895" s="26"/>
      <c r="CD895" s="26"/>
      <c r="CE895" s="26"/>
      <c r="CF895" s="26"/>
      <c r="CG895" s="26"/>
      <c r="CH895" s="26"/>
      <c r="CI895" s="26"/>
      <c r="CJ895" s="26"/>
      <c r="CK895" s="26"/>
      <c r="CL895" s="26"/>
      <c r="CM895" s="26"/>
      <c r="CN895" s="26"/>
      <c r="CO895" s="26"/>
      <c r="CP895" s="26"/>
      <c r="CQ895" s="26"/>
      <c r="CR895" s="26"/>
      <c r="CS895" s="26"/>
      <c r="CT895" s="26"/>
      <c r="CU895" s="26"/>
      <c r="CV895" s="26"/>
    </row>
    <row r="896" spans="1:100" ht="13">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c r="BI896" s="26"/>
      <c r="BJ896" s="26"/>
      <c r="BK896" s="26"/>
      <c r="BL896" s="26"/>
      <c r="BM896" s="26"/>
      <c r="BN896" s="26"/>
      <c r="BO896" s="26"/>
      <c r="BP896" s="26"/>
      <c r="BQ896" s="26"/>
      <c r="BR896" s="26"/>
      <c r="BS896" s="26"/>
      <c r="BT896" s="26"/>
      <c r="BU896" s="26"/>
      <c r="BV896" s="26"/>
      <c r="BW896" s="26"/>
      <c r="BX896" s="26"/>
      <c r="BY896" s="26"/>
      <c r="BZ896" s="26"/>
      <c r="CA896" s="26"/>
      <c r="CB896" s="26"/>
      <c r="CC896" s="26"/>
      <c r="CD896" s="26"/>
      <c r="CE896" s="26"/>
      <c r="CF896" s="26"/>
      <c r="CG896" s="26"/>
      <c r="CH896" s="26"/>
      <c r="CI896" s="26"/>
      <c r="CJ896" s="26"/>
      <c r="CK896" s="26"/>
      <c r="CL896" s="26"/>
      <c r="CM896" s="26"/>
      <c r="CN896" s="26"/>
      <c r="CO896" s="26"/>
      <c r="CP896" s="26"/>
      <c r="CQ896" s="26"/>
      <c r="CR896" s="26"/>
      <c r="CS896" s="26"/>
      <c r="CT896" s="26"/>
      <c r="CU896" s="26"/>
      <c r="CV896" s="26"/>
    </row>
    <row r="897" spans="1:100" ht="13">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c r="BJ897" s="26"/>
      <c r="BK897" s="26"/>
      <c r="BL897" s="26"/>
      <c r="BM897" s="26"/>
      <c r="BN897" s="26"/>
      <c r="BO897" s="26"/>
      <c r="BP897" s="26"/>
      <c r="BQ897" s="26"/>
      <c r="BR897" s="26"/>
      <c r="BS897" s="26"/>
      <c r="BT897" s="26"/>
      <c r="BU897" s="26"/>
      <c r="BV897" s="26"/>
      <c r="BW897" s="26"/>
      <c r="BX897" s="26"/>
      <c r="BY897" s="26"/>
      <c r="BZ897" s="26"/>
      <c r="CA897" s="26"/>
      <c r="CB897" s="26"/>
      <c r="CC897" s="26"/>
      <c r="CD897" s="26"/>
      <c r="CE897" s="26"/>
      <c r="CF897" s="26"/>
      <c r="CG897" s="26"/>
      <c r="CH897" s="26"/>
      <c r="CI897" s="26"/>
      <c r="CJ897" s="26"/>
      <c r="CK897" s="26"/>
      <c r="CL897" s="26"/>
      <c r="CM897" s="26"/>
      <c r="CN897" s="26"/>
      <c r="CO897" s="26"/>
      <c r="CP897" s="26"/>
      <c r="CQ897" s="26"/>
      <c r="CR897" s="26"/>
      <c r="CS897" s="26"/>
      <c r="CT897" s="26"/>
      <c r="CU897" s="26"/>
      <c r="CV897" s="26"/>
    </row>
    <row r="898" spans="1:100" ht="13">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c r="BI898" s="26"/>
      <c r="BJ898" s="26"/>
      <c r="BK898" s="26"/>
      <c r="BL898" s="26"/>
      <c r="BM898" s="26"/>
      <c r="BN898" s="26"/>
      <c r="BO898" s="26"/>
      <c r="BP898" s="26"/>
      <c r="BQ898" s="26"/>
      <c r="BR898" s="26"/>
      <c r="BS898" s="26"/>
      <c r="BT898" s="26"/>
      <c r="BU898" s="26"/>
      <c r="BV898" s="26"/>
      <c r="BW898" s="26"/>
      <c r="BX898" s="26"/>
      <c r="BY898" s="26"/>
      <c r="BZ898" s="26"/>
      <c r="CA898" s="26"/>
      <c r="CB898" s="26"/>
      <c r="CC898" s="26"/>
      <c r="CD898" s="26"/>
      <c r="CE898" s="26"/>
      <c r="CF898" s="26"/>
      <c r="CG898" s="26"/>
      <c r="CH898" s="26"/>
      <c r="CI898" s="26"/>
      <c r="CJ898" s="26"/>
      <c r="CK898" s="26"/>
      <c r="CL898" s="26"/>
      <c r="CM898" s="26"/>
      <c r="CN898" s="26"/>
      <c r="CO898" s="26"/>
      <c r="CP898" s="26"/>
      <c r="CQ898" s="26"/>
      <c r="CR898" s="26"/>
      <c r="CS898" s="26"/>
      <c r="CT898" s="26"/>
      <c r="CU898" s="26"/>
      <c r="CV898" s="26"/>
    </row>
    <row r="899" spans="1:100" ht="13">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c r="BI899" s="26"/>
      <c r="BJ899" s="26"/>
      <c r="BK899" s="26"/>
      <c r="BL899" s="26"/>
      <c r="BM899" s="26"/>
      <c r="BN899" s="26"/>
      <c r="BO899" s="26"/>
      <c r="BP899" s="26"/>
      <c r="BQ899" s="26"/>
      <c r="BR899" s="26"/>
      <c r="BS899" s="26"/>
      <c r="BT899" s="26"/>
      <c r="BU899" s="26"/>
      <c r="BV899" s="26"/>
      <c r="BW899" s="26"/>
      <c r="BX899" s="26"/>
      <c r="BY899" s="26"/>
      <c r="BZ899" s="26"/>
      <c r="CA899" s="26"/>
      <c r="CB899" s="26"/>
      <c r="CC899" s="26"/>
      <c r="CD899" s="26"/>
      <c r="CE899" s="26"/>
      <c r="CF899" s="26"/>
      <c r="CG899" s="26"/>
      <c r="CH899" s="26"/>
      <c r="CI899" s="26"/>
      <c r="CJ899" s="26"/>
      <c r="CK899" s="26"/>
      <c r="CL899" s="26"/>
      <c r="CM899" s="26"/>
      <c r="CN899" s="26"/>
      <c r="CO899" s="26"/>
      <c r="CP899" s="26"/>
      <c r="CQ899" s="26"/>
      <c r="CR899" s="26"/>
      <c r="CS899" s="26"/>
      <c r="CT899" s="26"/>
      <c r="CU899" s="26"/>
      <c r="CV899" s="26"/>
    </row>
    <row r="900" spans="1:100" ht="13">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c r="BI900" s="26"/>
      <c r="BJ900" s="26"/>
      <c r="BK900" s="26"/>
      <c r="BL900" s="26"/>
      <c r="BM900" s="26"/>
      <c r="BN900" s="26"/>
      <c r="BO900" s="26"/>
      <c r="BP900" s="26"/>
      <c r="BQ900" s="26"/>
      <c r="BR900" s="26"/>
      <c r="BS900" s="26"/>
      <c r="BT900" s="26"/>
      <c r="BU900" s="26"/>
      <c r="BV900" s="26"/>
      <c r="BW900" s="26"/>
      <c r="BX900" s="26"/>
      <c r="BY900" s="26"/>
      <c r="BZ900" s="26"/>
      <c r="CA900" s="26"/>
      <c r="CB900" s="26"/>
      <c r="CC900" s="26"/>
      <c r="CD900" s="26"/>
      <c r="CE900" s="26"/>
      <c r="CF900" s="26"/>
      <c r="CG900" s="26"/>
      <c r="CH900" s="26"/>
      <c r="CI900" s="26"/>
      <c r="CJ900" s="26"/>
      <c r="CK900" s="26"/>
      <c r="CL900" s="26"/>
      <c r="CM900" s="26"/>
      <c r="CN900" s="26"/>
      <c r="CO900" s="26"/>
      <c r="CP900" s="26"/>
      <c r="CQ900" s="26"/>
      <c r="CR900" s="26"/>
      <c r="CS900" s="26"/>
      <c r="CT900" s="26"/>
      <c r="CU900" s="26"/>
      <c r="CV900" s="26"/>
    </row>
    <row r="901" spans="1:100" ht="13">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c r="BJ901" s="26"/>
      <c r="BK901" s="26"/>
      <c r="BL901" s="26"/>
      <c r="BM901" s="26"/>
      <c r="BN901" s="26"/>
      <c r="BO901" s="26"/>
      <c r="BP901" s="26"/>
      <c r="BQ901" s="26"/>
      <c r="BR901" s="26"/>
      <c r="BS901" s="26"/>
      <c r="BT901" s="26"/>
      <c r="BU901" s="26"/>
      <c r="BV901" s="26"/>
      <c r="BW901" s="26"/>
      <c r="BX901" s="26"/>
      <c r="BY901" s="26"/>
      <c r="BZ901" s="26"/>
      <c r="CA901" s="26"/>
      <c r="CB901" s="26"/>
      <c r="CC901" s="26"/>
      <c r="CD901" s="26"/>
      <c r="CE901" s="26"/>
      <c r="CF901" s="26"/>
      <c r="CG901" s="26"/>
      <c r="CH901" s="26"/>
      <c r="CI901" s="26"/>
      <c r="CJ901" s="26"/>
      <c r="CK901" s="26"/>
      <c r="CL901" s="26"/>
      <c r="CM901" s="26"/>
      <c r="CN901" s="26"/>
      <c r="CO901" s="26"/>
      <c r="CP901" s="26"/>
      <c r="CQ901" s="26"/>
      <c r="CR901" s="26"/>
      <c r="CS901" s="26"/>
      <c r="CT901" s="26"/>
      <c r="CU901" s="26"/>
      <c r="CV901" s="26"/>
    </row>
    <row r="902" spans="1:100" ht="13">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c r="BI902" s="26"/>
      <c r="BJ902" s="26"/>
      <c r="BK902" s="26"/>
      <c r="BL902" s="26"/>
      <c r="BM902" s="26"/>
      <c r="BN902" s="26"/>
      <c r="BO902" s="26"/>
      <c r="BP902" s="26"/>
      <c r="BQ902" s="26"/>
      <c r="BR902" s="26"/>
      <c r="BS902" s="26"/>
      <c r="BT902" s="26"/>
      <c r="BU902" s="26"/>
      <c r="BV902" s="26"/>
      <c r="BW902" s="26"/>
      <c r="BX902" s="26"/>
      <c r="BY902" s="26"/>
      <c r="BZ902" s="26"/>
      <c r="CA902" s="26"/>
      <c r="CB902" s="26"/>
      <c r="CC902" s="26"/>
      <c r="CD902" s="26"/>
      <c r="CE902" s="26"/>
      <c r="CF902" s="26"/>
      <c r="CG902" s="26"/>
      <c r="CH902" s="26"/>
      <c r="CI902" s="26"/>
      <c r="CJ902" s="26"/>
      <c r="CK902" s="26"/>
      <c r="CL902" s="26"/>
      <c r="CM902" s="26"/>
      <c r="CN902" s="26"/>
      <c r="CO902" s="26"/>
      <c r="CP902" s="26"/>
      <c r="CQ902" s="26"/>
      <c r="CR902" s="26"/>
      <c r="CS902" s="26"/>
      <c r="CT902" s="26"/>
      <c r="CU902" s="26"/>
      <c r="CV902" s="26"/>
    </row>
    <row r="903" spans="1:100" ht="1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c r="BI903" s="26"/>
      <c r="BJ903" s="26"/>
      <c r="BK903" s="26"/>
      <c r="BL903" s="26"/>
      <c r="BM903" s="26"/>
      <c r="BN903" s="26"/>
      <c r="BO903" s="26"/>
      <c r="BP903" s="26"/>
      <c r="BQ903" s="26"/>
      <c r="BR903" s="26"/>
      <c r="BS903" s="26"/>
      <c r="BT903" s="26"/>
      <c r="BU903" s="26"/>
      <c r="BV903" s="26"/>
      <c r="BW903" s="26"/>
      <c r="BX903" s="26"/>
      <c r="BY903" s="26"/>
      <c r="BZ903" s="26"/>
      <c r="CA903" s="26"/>
      <c r="CB903" s="26"/>
      <c r="CC903" s="26"/>
      <c r="CD903" s="26"/>
      <c r="CE903" s="26"/>
      <c r="CF903" s="26"/>
      <c r="CG903" s="26"/>
      <c r="CH903" s="26"/>
      <c r="CI903" s="26"/>
      <c r="CJ903" s="26"/>
      <c r="CK903" s="26"/>
      <c r="CL903" s="26"/>
      <c r="CM903" s="26"/>
      <c r="CN903" s="26"/>
      <c r="CO903" s="26"/>
      <c r="CP903" s="26"/>
      <c r="CQ903" s="26"/>
      <c r="CR903" s="26"/>
      <c r="CS903" s="26"/>
      <c r="CT903" s="26"/>
      <c r="CU903" s="26"/>
      <c r="CV903" s="26"/>
    </row>
    <row r="904" spans="1:100" ht="13">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c r="BI904" s="26"/>
      <c r="BJ904" s="26"/>
      <c r="BK904" s="26"/>
      <c r="BL904" s="26"/>
      <c r="BM904" s="26"/>
      <c r="BN904" s="26"/>
      <c r="BO904" s="26"/>
      <c r="BP904" s="26"/>
      <c r="BQ904" s="26"/>
      <c r="BR904" s="26"/>
      <c r="BS904" s="26"/>
      <c r="BT904" s="26"/>
      <c r="BU904" s="26"/>
      <c r="BV904" s="26"/>
      <c r="BW904" s="26"/>
      <c r="BX904" s="26"/>
      <c r="BY904" s="26"/>
      <c r="BZ904" s="26"/>
      <c r="CA904" s="26"/>
      <c r="CB904" s="26"/>
      <c r="CC904" s="26"/>
      <c r="CD904" s="26"/>
      <c r="CE904" s="26"/>
      <c r="CF904" s="26"/>
      <c r="CG904" s="26"/>
      <c r="CH904" s="26"/>
      <c r="CI904" s="26"/>
      <c r="CJ904" s="26"/>
      <c r="CK904" s="26"/>
      <c r="CL904" s="26"/>
      <c r="CM904" s="26"/>
      <c r="CN904" s="26"/>
      <c r="CO904" s="26"/>
      <c r="CP904" s="26"/>
      <c r="CQ904" s="26"/>
      <c r="CR904" s="26"/>
      <c r="CS904" s="26"/>
      <c r="CT904" s="26"/>
      <c r="CU904" s="26"/>
      <c r="CV904" s="26"/>
    </row>
    <row r="905" spans="1:100" ht="13">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c r="BI905" s="26"/>
      <c r="BJ905" s="26"/>
      <c r="BK905" s="26"/>
      <c r="BL905" s="26"/>
      <c r="BM905" s="26"/>
      <c r="BN905" s="26"/>
      <c r="BO905" s="26"/>
      <c r="BP905" s="26"/>
      <c r="BQ905" s="26"/>
      <c r="BR905" s="26"/>
      <c r="BS905" s="26"/>
      <c r="BT905" s="26"/>
      <c r="BU905" s="26"/>
      <c r="BV905" s="26"/>
      <c r="BW905" s="26"/>
      <c r="BX905" s="26"/>
      <c r="BY905" s="26"/>
      <c r="BZ905" s="26"/>
      <c r="CA905" s="26"/>
      <c r="CB905" s="26"/>
      <c r="CC905" s="26"/>
      <c r="CD905" s="26"/>
      <c r="CE905" s="26"/>
      <c r="CF905" s="26"/>
      <c r="CG905" s="26"/>
      <c r="CH905" s="26"/>
      <c r="CI905" s="26"/>
      <c r="CJ905" s="26"/>
      <c r="CK905" s="26"/>
      <c r="CL905" s="26"/>
      <c r="CM905" s="26"/>
      <c r="CN905" s="26"/>
      <c r="CO905" s="26"/>
      <c r="CP905" s="26"/>
      <c r="CQ905" s="26"/>
      <c r="CR905" s="26"/>
      <c r="CS905" s="26"/>
      <c r="CT905" s="26"/>
      <c r="CU905" s="26"/>
      <c r="CV905" s="26"/>
    </row>
    <row r="906" spans="1:100" ht="13">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c r="BJ906" s="26"/>
      <c r="BK906" s="26"/>
      <c r="BL906" s="26"/>
      <c r="BM906" s="26"/>
      <c r="BN906" s="26"/>
      <c r="BO906" s="26"/>
      <c r="BP906" s="26"/>
      <c r="BQ906" s="26"/>
      <c r="BR906" s="26"/>
      <c r="BS906" s="26"/>
      <c r="BT906" s="26"/>
      <c r="BU906" s="26"/>
      <c r="BV906" s="26"/>
      <c r="BW906" s="26"/>
      <c r="BX906" s="26"/>
      <c r="BY906" s="26"/>
      <c r="BZ906" s="26"/>
      <c r="CA906" s="26"/>
      <c r="CB906" s="26"/>
      <c r="CC906" s="26"/>
      <c r="CD906" s="26"/>
      <c r="CE906" s="26"/>
      <c r="CF906" s="26"/>
      <c r="CG906" s="26"/>
      <c r="CH906" s="26"/>
      <c r="CI906" s="26"/>
      <c r="CJ906" s="26"/>
      <c r="CK906" s="26"/>
      <c r="CL906" s="26"/>
      <c r="CM906" s="26"/>
      <c r="CN906" s="26"/>
      <c r="CO906" s="26"/>
      <c r="CP906" s="26"/>
      <c r="CQ906" s="26"/>
      <c r="CR906" s="26"/>
      <c r="CS906" s="26"/>
      <c r="CT906" s="26"/>
      <c r="CU906" s="26"/>
      <c r="CV906" s="26"/>
    </row>
    <row r="907" spans="1:100" ht="13">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c r="CB907" s="26"/>
      <c r="CC907" s="26"/>
      <c r="CD907" s="26"/>
      <c r="CE907" s="26"/>
      <c r="CF907" s="26"/>
      <c r="CG907" s="26"/>
      <c r="CH907" s="26"/>
      <c r="CI907" s="26"/>
      <c r="CJ907" s="26"/>
      <c r="CK907" s="26"/>
      <c r="CL907" s="26"/>
      <c r="CM907" s="26"/>
      <c r="CN907" s="26"/>
      <c r="CO907" s="26"/>
      <c r="CP907" s="26"/>
      <c r="CQ907" s="26"/>
      <c r="CR907" s="26"/>
      <c r="CS907" s="26"/>
      <c r="CT907" s="26"/>
      <c r="CU907" s="26"/>
      <c r="CV907" s="26"/>
    </row>
    <row r="908" spans="1:100" ht="13">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c r="CB908" s="26"/>
      <c r="CC908" s="26"/>
      <c r="CD908" s="26"/>
      <c r="CE908" s="26"/>
      <c r="CF908" s="26"/>
      <c r="CG908" s="26"/>
      <c r="CH908" s="26"/>
      <c r="CI908" s="26"/>
      <c r="CJ908" s="26"/>
      <c r="CK908" s="26"/>
      <c r="CL908" s="26"/>
      <c r="CM908" s="26"/>
      <c r="CN908" s="26"/>
      <c r="CO908" s="26"/>
      <c r="CP908" s="26"/>
      <c r="CQ908" s="26"/>
      <c r="CR908" s="26"/>
      <c r="CS908" s="26"/>
      <c r="CT908" s="26"/>
      <c r="CU908" s="26"/>
      <c r="CV908" s="26"/>
    </row>
    <row r="909" spans="1:100" ht="13">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c r="CB909" s="26"/>
      <c r="CC909" s="26"/>
      <c r="CD909" s="26"/>
      <c r="CE909" s="26"/>
      <c r="CF909" s="26"/>
      <c r="CG909" s="26"/>
      <c r="CH909" s="26"/>
      <c r="CI909" s="26"/>
      <c r="CJ909" s="26"/>
      <c r="CK909" s="26"/>
      <c r="CL909" s="26"/>
      <c r="CM909" s="26"/>
      <c r="CN909" s="26"/>
      <c r="CO909" s="26"/>
      <c r="CP909" s="26"/>
      <c r="CQ909" s="26"/>
      <c r="CR909" s="26"/>
      <c r="CS909" s="26"/>
      <c r="CT909" s="26"/>
      <c r="CU909" s="26"/>
      <c r="CV909" s="26"/>
    </row>
    <row r="910" spans="1:100" ht="13">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c r="CB910" s="26"/>
      <c r="CC910" s="26"/>
      <c r="CD910" s="26"/>
      <c r="CE910" s="26"/>
      <c r="CF910" s="26"/>
      <c r="CG910" s="26"/>
      <c r="CH910" s="26"/>
      <c r="CI910" s="26"/>
      <c r="CJ910" s="26"/>
      <c r="CK910" s="26"/>
      <c r="CL910" s="26"/>
      <c r="CM910" s="26"/>
      <c r="CN910" s="26"/>
      <c r="CO910" s="26"/>
      <c r="CP910" s="26"/>
      <c r="CQ910" s="26"/>
      <c r="CR910" s="26"/>
      <c r="CS910" s="26"/>
      <c r="CT910" s="26"/>
      <c r="CU910" s="26"/>
      <c r="CV910" s="26"/>
    </row>
    <row r="911" spans="1:100" ht="13">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row>
    <row r="912" spans="1:100" ht="13">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c r="BI912" s="26"/>
      <c r="BJ912" s="26"/>
      <c r="BK912" s="26"/>
      <c r="BL912" s="26"/>
      <c r="BM912" s="26"/>
      <c r="BN912" s="26"/>
      <c r="BO912" s="26"/>
      <c r="BP912" s="26"/>
      <c r="BQ912" s="26"/>
      <c r="BR912" s="26"/>
      <c r="BS912" s="26"/>
      <c r="BT912" s="26"/>
      <c r="BU912" s="26"/>
      <c r="BV912" s="26"/>
      <c r="BW912" s="26"/>
      <c r="BX912" s="26"/>
      <c r="BY912" s="26"/>
      <c r="BZ912" s="26"/>
      <c r="CA912" s="26"/>
      <c r="CB912" s="26"/>
      <c r="CC912" s="26"/>
      <c r="CD912" s="26"/>
      <c r="CE912" s="26"/>
      <c r="CF912" s="26"/>
      <c r="CG912" s="26"/>
      <c r="CH912" s="26"/>
      <c r="CI912" s="26"/>
      <c r="CJ912" s="26"/>
      <c r="CK912" s="26"/>
      <c r="CL912" s="26"/>
      <c r="CM912" s="26"/>
      <c r="CN912" s="26"/>
      <c r="CO912" s="26"/>
      <c r="CP912" s="26"/>
      <c r="CQ912" s="26"/>
      <c r="CR912" s="26"/>
      <c r="CS912" s="26"/>
      <c r="CT912" s="26"/>
      <c r="CU912" s="26"/>
      <c r="CV912" s="26"/>
    </row>
    <row r="913" spans="1:100" ht="1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6"/>
      <c r="CR913" s="26"/>
      <c r="CS913" s="26"/>
      <c r="CT913" s="26"/>
      <c r="CU913" s="26"/>
      <c r="CV913" s="26"/>
    </row>
    <row r="914" spans="1:100" ht="13">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c r="BI914" s="26"/>
      <c r="BJ914" s="26"/>
      <c r="BK914" s="26"/>
      <c r="BL914" s="26"/>
      <c r="BM914" s="26"/>
      <c r="BN914" s="26"/>
      <c r="BO914" s="26"/>
      <c r="BP914" s="26"/>
      <c r="BQ914" s="26"/>
      <c r="BR914" s="26"/>
      <c r="BS914" s="26"/>
      <c r="BT914" s="26"/>
      <c r="BU914" s="26"/>
      <c r="BV914" s="26"/>
      <c r="BW914" s="26"/>
      <c r="BX914" s="26"/>
      <c r="BY914" s="26"/>
      <c r="BZ914" s="26"/>
      <c r="CA914" s="26"/>
      <c r="CB914" s="26"/>
      <c r="CC914" s="26"/>
      <c r="CD914" s="26"/>
      <c r="CE914" s="26"/>
      <c r="CF914" s="26"/>
      <c r="CG914" s="26"/>
      <c r="CH914" s="26"/>
      <c r="CI914" s="26"/>
      <c r="CJ914" s="26"/>
      <c r="CK914" s="26"/>
      <c r="CL914" s="26"/>
      <c r="CM914" s="26"/>
      <c r="CN914" s="26"/>
      <c r="CO914" s="26"/>
      <c r="CP914" s="26"/>
      <c r="CQ914" s="26"/>
      <c r="CR914" s="26"/>
      <c r="CS914" s="26"/>
      <c r="CT914" s="26"/>
      <c r="CU914" s="26"/>
      <c r="CV914" s="26"/>
    </row>
    <row r="915" spans="1:100" ht="13">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c r="BI915" s="26"/>
      <c r="BJ915" s="26"/>
      <c r="BK915" s="26"/>
      <c r="BL915" s="26"/>
      <c r="BM915" s="26"/>
      <c r="BN915" s="26"/>
      <c r="BO915" s="26"/>
      <c r="BP915" s="26"/>
      <c r="BQ915" s="26"/>
      <c r="BR915" s="26"/>
      <c r="BS915" s="26"/>
      <c r="BT915" s="26"/>
      <c r="BU915" s="26"/>
      <c r="BV915" s="26"/>
      <c r="BW915" s="26"/>
      <c r="BX915" s="26"/>
      <c r="BY915" s="26"/>
      <c r="BZ915" s="26"/>
      <c r="CA915" s="26"/>
      <c r="CB915" s="26"/>
      <c r="CC915" s="26"/>
      <c r="CD915" s="26"/>
      <c r="CE915" s="26"/>
      <c r="CF915" s="26"/>
      <c r="CG915" s="26"/>
      <c r="CH915" s="26"/>
      <c r="CI915" s="26"/>
      <c r="CJ915" s="26"/>
      <c r="CK915" s="26"/>
      <c r="CL915" s="26"/>
      <c r="CM915" s="26"/>
      <c r="CN915" s="26"/>
      <c r="CO915" s="26"/>
      <c r="CP915" s="26"/>
      <c r="CQ915" s="26"/>
      <c r="CR915" s="26"/>
      <c r="CS915" s="26"/>
      <c r="CT915" s="26"/>
      <c r="CU915" s="26"/>
      <c r="CV915" s="26"/>
    </row>
    <row r="916" spans="1:100" ht="13">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c r="BI916" s="26"/>
      <c r="BJ916" s="26"/>
      <c r="BK916" s="26"/>
      <c r="BL916" s="26"/>
      <c r="BM916" s="26"/>
      <c r="BN916" s="26"/>
      <c r="BO916" s="26"/>
      <c r="BP916" s="26"/>
      <c r="BQ916" s="26"/>
      <c r="BR916" s="26"/>
      <c r="BS916" s="26"/>
      <c r="BT916" s="26"/>
      <c r="BU916" s="26"/>
      <c r="BV916" s="26"/>
      <c r="BW916" s="26"/>
      <c r="BX916" s="26"/>
      <c r="BY916" s="26"/>
      <c r="BZ916" s="26"/>
      <c r="CA916" s="26"/>
      <c r="CB916" s="26"/>
      <c r="CC916" s="26"/>
      <c r="CD916" s="26"/>
      <c r="CE916" s="26"/>
      <c r="CF916" s="26"/>
      <c r="CG916" s="26"/>
      <c r="CH916" s="26"/>
      <c r="CI916" s="26"/>
      <c r="CJ916" s="26"/>
      <c r="CK916" s="26"/>
      <c r="CL916" s="26"/>
      <c r="CM916" s="26"/>
      <c r="CN916" s="26"/>
      <c r="CO916" s="26"/>
      <c r="CP916" s="26"/>
      <c r="CQ916" s="26"/>
      <c r="CR916" s="26"/>
      <c r="CS916" s="26"/>
      <c r="CT916" s="26"/>
      <c r="CU916" s="26"/>
      <c r="CV916" s="26"/>
    </row>
    <row r="917" spans="1:100" ht="13">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c r="BI917" s="26"/>
      <c r="BJ917" s="26"/>
      <c r="BK917" s="26"/>
      <c r="BL917" s="26"/>
      <c r="BM917" s="26"/>
      <c r="BN917" s="26"/>
      <c r="BO917" s="26"/>
      <c r="BP917" s="26"/>
      <c r="BQ917" s="26"/>
      <c r="BR917" s="26"/>
      <c r="BS917" s="26"/>
      <c r="BT917" s="26"/>
      <c r="BU917" s="26"/>
      <c r="BV917" s="26"/>
      <c r="BW917" s="26"/>
      <c r="BX917" s="26"/>
      <c r="BY917" s="26"/>
      <c r="BZ917" s="26"/>
      <c r="CA917" s="26"/>
      <c r="CB917" s="26"/>
      <c r="CC917" s="26"/>
      <c r="CD917" s="26"/>
      <c r="CE917" s="26"/>
      <c r="CF917" s="26"/>
      <c r="CG917" s="26"/>
      <c r="CH917" s="26"/>
      <c r="CI917" s="26"/>
      <c r="CJ917" s="26"/>
      <c r="CK917" s="26"/>
      <c r="CL917" s="26"/>
      <c r="CM917" s="26"/>
      <c r="CN917" s="26"/>
      <c r="CO917" s="26"/>
      <c r="CP917" s="26"/>
      <c r="CQ917" s="26"/>
      <c r="CR917" s="26"/>
      <c r="CS917" s="26"/>
      <c r="CT917" s="26"/>
      <c r="CU917" s="26"/>
      <c r="CV917" s="26"/>
    </row>
    <row r="918" spans="1:100" ht="13">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c r="BI918" s="26"/>
      <c r="BJ918" s="26"/>
      <c r="BK918" s="26"/>
      <c r="BL918" s="26"/>
      <c r="BM918" s="26"/>
      <c r="BN918" s="26"/>
      <c r="BO918" s="26"/>
      <c r="BP918" s="26"/>
      <c r="BQ918" s="26"/>
      <c r="BR918" s="26"/>
      <c r="BS918" s="26"/>
      <c r="BT918" s="26"/>
      <c r="BU918" s="26"/>
      <c r="BV918" s="26"/>
      <c r="BW918" s="26"/>
      <c r="BX918" s="26"/>
      <c r="BY918" s="26"/>
      <c r="BZ918" s="26"/>
      <c r="CA918" s="26"/>
      <c r="CB918" s="26"/>
      <c r="CC918" s="26"/>
      <c r="CD918" s="26"/>
      <c r="CE918" s="26"/>
      <c r="CF918" s="26"/>
      <c r="CG918" s="26"/>
      <c r="CH918" s="26"/>
      <c r="CI918" s="26"/>
      <c r="CJ918" s="26"/>
      <c r="CK918" s="26"/>
      <c r="CL918" s="26"/>
      <c r="CM918" s="26"/>
      <c r="CN918" s="26"/>
      <c r="CO918" s="26"/>
      <c r="CP918" s="26"/>
      <c r="CQ918" s="26"/>
      <c r="CR918" s="26"/>
      <c r="CS918" s="26"/>
      <c r="CT918" s="26"/>
      <c r="CU918" s="26"/>
      <c r="CV918" s="26"/>
    </row>
    <row r="919" spans="1:100" ht="13">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c r="BI919" s="26"/>
      <c r="BJ919" s="26"/>
      <c r="BK919" s="26"/>
      <c r="BL919" s="26"/>
      <c r="BM919" s="26"/>
      <c r="BN919" s="26"/>
      <c r="BO919" s="26"/>
      <c r="BP919" s="26"/>
      <c r="BQ919" s="26"/>
      <c r="BR919" s="26"/>
      <c r="BS919" s="26"/>
      <c r="BT919" s="26"/>
      <c r="BU919" s="26"/>
      <c r="BV919" s="26"/>
      <c r="BW919" s="26"/>
      <c r="BX919" s="26"/>
      <c r="BY919" s="26"/>
      <c r="BZ919" s="26"/>
      <c r="CA919" s="26"/>
      <c r="CB919" s="26"/>
      <c r="CC919" s="26"/>
      <c r="CD919" s="26"/>
      <c r="CE919" s="26"/>
      <c r="CF919" s="26"/>
      <c r="CG919" s="26"/>
      <c r="CH919" s="26"/>
      <c r="CI919" s="26"/>
      <c r="CJ919" s="26"/>
      <c r="CK919" s="26"/>
      <c r="CL919" s="26"/>
      <c r="CM919" s="26"/>
      <c r="CN919" s="26"/>
      <c r="CO919" s="26"/>
      <c r="CP919" s="26"/>
      <c r="CQ919" s="26"/>
      <c r="CR919" s="26"/>
      <c r="CS919" s="26"/>
      <c r="CT919" s="26"/>
      <c r="CU919" s="26"/>
      <c r="CV919" s="26"/>
    </row>
    <row r="920" spans="1:100" ht="13">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c r="BI920" s="26"/>
      <c r="BJ920" s="26"/>
      <c r="BK920" s="26"/>
      <c r="BL920" s="26"/>
      <c r="BM920" s="26"/>
      <c r="BN920" s="26"/>
      <c r="BO920" s="26"/>
      <c r="BP920" s="26"/>
      <c r="BQ920" s="26"/>
      <c r="BR920" s="26"/>
      <c r="BS920" s="26"/>
      <c r="BT920" s="26"/>
      <c r="BU920" s="26"/>
      <c r="BV920" s="26"/>
      <c r="BW920" s="26"/>
      <c r="BX920" s="26"/>
      <c r="BY920" s="26"/>
      <c r="BZ920" s="26"/>
      <c r="CA920" s="26"/>
      <c r="CB920" s="26"/>
      <c r="CC920" s="26"/>
      <c r="CD920" s="26"/>
      <c r="CE920" s="26"/>
      <c r="CF920" s="26"/>
      <c r="CG920" s="26"/>
      <c r="CH920" s="26"/>
      <c r="CI920" s="26"/>
      <c r="CJ920" s="26"/>
      <c r="CK920" s="26"/>
      <c r="CL920" s="26"/>
      <c r="CM920" s="26"/>
      <c r="CN920" s="26"/>
      <c r="CO920" s="26"/>
      <c r="CP920" s="26"/>
      <c r="CQ920" s="26"/>
      <c r="CR920" s="26"/>
      <c r="CS920" s="26"/>
      <c r="CT920" s="26"/>
      <c r="CU920" s="26"/>
      <c r="CV920" s="26"/>
    </row>
    <row r="921" spans="1:100" ht="13">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c r="BI921" s="26"/>
      <c r="BJ921" s="26"/>
      <c r="BK921" s="26"/>
      <c r="BL921" s="26"/>
      <c r="BM921" s="26"/>
      <c r="BN921" s="26"/>
      <c r="BO921" s="26"/>
      <c r="BP921" s="26"/>
      <c r="BQ921" s="26"/>
      <c r="BR921" s="26"/>
      <c r="BS921" s="26"/>
      <c r="BT921" s="26"/>
      <c r="BU921" s="26"/>
      <c r="BV921" s="26"/>
      <c r="BW921" s="26"/>
      <c r="BX921" s="26"/>
      <c r="BY921" s="26"/>
      <c r="BZ921" s="26"/>
      <c r="CA921" s="26"/>
      <c r="CB921" s="26"/>
      <c r="CC921" s="26"/>
      <c r="CD921" s="26"/>
      <c r="CE921" s="26"/>
      <c r="CF921" s="26"/>
      <c r="CG921" s="26"/>
      <c r="CH921" s="26"/>
      <c r="CI921" s="26"/>
      <c r="CJ921" s="26"/>
      <c r="CK921" s="26"/>
      <c r="CL921" s="26"/>
      <c r="CM921" s="26"/>
      <c r="CN921" s="26"/>
      <c r="CO921" s="26"/>
      <c r="CP921" s="26"/>
      <c r="CQ921" s="26"/>
      <c r="CR921" s="26"/>
      <c r="CS921" s="26"/>
      <c r="CT921" s="26"/>
      <c r="CU921" s="26"/>
      <c r="CV921" s="26"/>
    </row>
    <row r="922" spans="1:100" ht="13">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c r="BJ922" s="26"/>
      <c r="BK922" s="26"/>
      <c r="BL922" s="26"/>
      <c r="BM922" s="26"/>
      <c r="BN922" s="26"/>
      <c r="BO922" s="26"/>
      <c r="BP922" s="26"/>
      <c r="BQ922" s="26"/>
      <c r="BR922" s="26"/>
      <c r="BS922" s="26"/>
      <c r="BT922" s="26"/>
      <c r="BU922" s="26"/>
      <c r="BV922" s="26"/>
      <c r="BW922" s="26"/>
      <c r="BX922" s="26"/>
      <c r="BY922" s="26"/>
      <c r="BZ922" s="26"/>
      <c r="CA922" s="26"/>
      <c r="CB922" s="26"/>
      <c r="CC922" s="26"/>
      <c r="CD922" s="26"/>
      <c r="CE922" s="26"/>
      <c r="CF922" s="26"/>
      <c r="CG922" s="26"/>
      <c r="CH922" s="26"/>
      <c r="CI922" s="26"/>
      <c r="CJ922" s="26"/>
      <c r="CK922" s="26"/>
      <c r="CL922" s="26"/>
      <c r="CM922" s="26"/>
      <c r="CN922" s="26"/>
      <c r="CO922" s="26"/>
      <c r="CP922" s="26"/>
      <c r="CQ922" s="26"/>
      <c r="CR922" s="26"/>
      <c r="CS922" s="26"/>
      <c r="CT922" s="26"/>
      <c r="CU922" s="26"/>
      <c r="CV922" s="26"/>
    </row>
    <row r="923" spans="1:100" ht="1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c r="BJ923" s="26"/>
      <c r="BK923" s="26"/>
      <c r="BL923" s="26"/>
      <c r="BM923" s="26"/>
      <c r="BN923" s="26"/>
      <c r="BO923" s="26"/>
      <c r="BP923" s="26"/>
      <c r="BQ923" s="26"/>
      <c r="BR923" s="26"/>
      <c r="BS923" s="26"/>
      <c r="BT923" s="26"/>
      <c r="BU923" s="26"/>
      <c r="BV923" s="26"/>
      <c r="BW923" s="26"/>
      <c r="BX923" s="26"/>
      <c r="BY923" s="26"/>
      <c r="BZ923" s="26"/>
      <c r="CA923" s="26"/>
      <c r="CB923" s="26"/>
      <c r="CC923" s="26"/>
      <c r="CD923" s="26"/>
      <c r="CE923" s="26"/>
      <c r="CF923" s="26"/>
      <c r="CG923" s="26"/>
      <c r="CH923" s="26"/>
      <c r="CI923" s="26"/>
      <c r="CJ923" s="26"/>
      <c r="CK923" s="26"/>
      <c r="CL923" s="26"/>
      <c r="CM923" s="26"/>
      <c r="CN923" s="26"/>
      <c r="CO923" s="26"/>
      <c r="CP923" s="26"/>
      <c r="CQ923" s="26"/>
      <c r="CR923" s="26"/>
      <c r="CS923" s="26"/>
      <c r="CT923" s="26"/>
      <c r="CU923" s="26"/>
      <c r="CV923" s="26"/>
    </row>
    <row r="924" spans="1:100" ht="13">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c r="BI924" s="26"/>
      <c r="BJ924" s="26"/>
      <c r="BK924" s="26"/>
      <c r="BL924" s="26"/>
      <c r="BM924" s="26"/>
      <c r="BN924" s="26"/>
      <c r="BO924" s="26"/>
      <c r="BP924" s="26"/>
      <c r="BQ924" s="26"/>
      <c r="BR924" s="26"/>
      <c r="BS924" s="26"/>
      <c r="BT924" s="26"/>
      <c r="BU924" s="26"/>
      <c r="BV924" s="26"/>
      <c r="BW924" s="26"/>
      <c r="BX924" s="26"/>
      <c r="BY924" s="26"/>
      <c r="BZ924" s="26"/>
      <c r="CA924" s="26"/>
      <c r="CB924" s="26"/>
      <c r="CC924" s="26"/>
      <c r="CD924" s="26"/>
      <c r="CE924" s="26"/>
      <c r="CF924" s="26"/>
      <c r="CG924" s="26"/>
      <c r="CH924" s="26"/>
      <c r="CI924" s="26"/>
      <c r="CJ924" s="26"/>
      <c r="CK924" s="26"/>
      <c r="CL924" s="26"/>
      <c r="CM924" s="26"/>
      <c r="CN924" s="26"/>
      <c r="CO924" s="26"/>
      <c r="CP924" s="26"/>
      <c r="CQ924" s="26"/>
      <c r="CR924" s="26"/>
      <c r="CS924" s="26"/>
      <c r="CT924" s="26"/>
      <c r="CU924" s="26"/>
      <c r="CV924" s="26"/>
    </row>
    <row r="925" spans="1:100" ht="13">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c r="BI925" s="26"/>
      <c r="BJ925" s="26"/>
      <c r="BK925" s="26"/>
      <c r="BL925" s="26"/>
      <c r="BM925" s="26"/>
      <c r="BN925" s="26"/>
      <c r="BO925" s="26"/>
      <c r="BP925" s="26"/>
      <c r="BQ925" s="26"/>
      <c r="BR925" s="26"/>
      <c r="BS925" s="26"/>
      <c r="BT925" s="26"/>
      <c r="BU925" s="26"/>
      <c r="BV925" s="26"/>
      <c r="BW925" s="26"/>
      <c r="BX925" s="26"/>
      <c r="BY925" s="26"/>
      <c r="BZ925" s="26"/>
      <c r="CA925" s="26"/>
      <c r="CB925" s="26"/>
      <c r="CC925" s="26"/>
      <c r="CD925" s="26"/>
      <c r="CE925" s="26"/>
      <c r="CF925" s="26"/>
      <c r="CG925" s="26"/>
      <c r="CH925" s="26"/>
      <c r="CI925" s="26"/>
      <c r="CJ925" s="26"/>
      <c r="CK925" s="26"/>
      <c r="CL925" s="26"/>
      <c r="CM925" s="26"/>
      <c r="CN925" s="26"/>
      <c r="CO925" s="26"/>
      <c r="CP925" s="26"/>
      <c r="CQ925" s="26"/>
      <c r="CR925" s="26"/>
      <c r="CS925" s="26"/>
      <c r="CT925" s="26"/>
      <c r="CU925" s="26"/>
      <c r="CV925" s="26"/>
    </row>
    <row r="926" spans="1:100" ht="13">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c r="BI926" s="26"/>
      <c r="BJ926" s="26"/>
      <c r="BK926" s="26"/>
      <c r="BL926" s="26"/>
      <c r="BM926" s="26"/>
      <c r="BN926" s="26"/>
      <c r="BO926" s="26"/>
      <c r="BP926" s="26"/>
      <c r="BQ926" s="26"/>
      <c r="BR926" s="26"/>
      <c r="BS926" s="26"/>
      <c r="BT926" s="26"/>
      <c r="BU926" s="26"/>
      <c r="BV926" s="26"/>
      <c r="BW926" s="26"/>
      <c r="BX926" s="26"/>
      <c r="BY926" s="26"/>
      <c r="BZ926" s="26"/>
      <c r="CA926" s="26"/>
      <c r="CB926" s="26"/>
      <c r="CC926" s="26"/>
      <c r="CD926" s="26"/>
      <c r="CE926" s="26"/>
      <c r="CF926" s="26"/>
      <c r="CG926" s="26"/>
      <c r="CH926" s="26"/>
      <c r="CI926" s="26"/>
      <c r="CJ926" s="26"/>
      <c r="CK926" s="26"/>
      <c r="CL926" s="26"/>
      <c r="CM926" s="26"/>
      <c r="CN926" s="26"/>
      <c r="CO926" s="26"/>
      <c r="CP926" s="26"/>
      <c r="CQ926" s="26"/>
      <c r="CR926" s="26"/>
      <c r="CS926" s="26"/>
      <c r="CT926" s="26"/>
      <c r="CU926" s="26"/>
      <c r="CV926" s="26"/>
    </row>
    <row r="927" spans="1:100" ht="13">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c r="BI927" s="26"/>
      <c r="BJ927" s="26"/>
      <c r="BK927" s="26"/>
      <c r="BL927" s="26"/>
      <c r="BM927" s="26"/>
      <c r="BN927" s="26"/>
      <c r="BO927" s="26"/>
      <c r="BP927" s="26"/>
      <c r="BQ927" s="26"/>
      <c r="BR927" s="26"/>
      <c r="BS927" s="26"/>
      <c r="BT927" s="26"/>
      <c r="BU927" s="26"/>
      <c r="BV927" s="26"/>
      <c r="BW927" s="26"/>
      <c r="BX927" s="26"/>
      <c r="BY927" s="26"/>
      <c r="BZ927" s="26"/>
      <c r="CA927" s="26"/>
      <c r="CB927" s="26"/>
      <c r="CC927" s="26"/>
      <c r="CD927" s="26"/>
      <c r="CE927" s="26"/>
      <c r="CF927" s="26"/>
      <c r="CG927" s="26"/>
      <c r="CH927" s="26"/>
      <c r="CI927" s="26"/>
      <c r="CJ927" s="26"/>
      <c r="CK927" s="26"/>
      <c r="CL927" s="26"/>
      <c r="CM927" s="26"/>
      <c r="CN927" s="26"/>
      <c r="CO927" s="26"/>
      <c r="CP927" s="26"/>
      <c r="CQ927" s="26"/>
      <c r="CR927" s="26"/>
      <c r="CS927" s="26"/>
      <c r="CT927" s="26"/>
      <c r="CU927" s="26"/>
      <c r="CV927" s="26"/>
    </row>
    <row r="928" spans="1:100" ht="13">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c r="BJ928" s="26"/>
      <c r="BK928" s="26"/>
      <c r="BL928" s="26"/>
      <c r="BM928" s="26"/>
      <c r="BN928" s="26"/>
      <c r="BO928" s="26"/>
      <c r="BP928" s="26"/>
      <c r="BQ928" s="26"/>
      <c r="BR928" s="26"/>
      <c r="BS928" s="26"/>
      <c r="BT928" s="26"/>
      <c r="BU928" s="26"/>
      <c r="BV928" s="26"/>
      <c r="BW928" s="26"/>
      <c r="BX928" s="26"/>
      <c r="BY928" s="26"/>
      <c r="BZ928" s="26"/>
      <c r="CA928" s="26"/>
      <c r="CB928" s="26"/>
      <c r="CC928" s="26"/>
      <c r="CD928" s="26"/>
      <c r="CE928" s="26"/>
      <c r="CF928" s="26"/>
      <c r="CG928" s="26"/>
      <c r="CH928" s="26"/>
      <c r="CI928" s="26"/>
      <c r="CJ928" s="26"/>
      <c r="CK928" s="26"/>
      <c r="CL928" s="26"/>
      <c r="CM928" s="26"/>
      <c r="CN928" s="26"/>
      <c r="CO928" s="26"/>
      <c r="CP928" s="26"/>
      <c r="CQ928" s="26"/>
      <c r="CR928" s="26"/>
      <c r="CS928" s="26"/>
      <c r="CT928" s="26"/>
      <c r="CU928" s="26"/>
      <c r="CV928" s="26"/>
    </row>
    <row r="929" spans="1:100" ht="13">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c r="BI929" s="26"/>
      <c r="BJ929" s="26"/>
      <c r="BK929" s="26"/>
      <c r="BL929" s="26"/>
      <c r="BM929" s="26"/>
      <c r="BN929" s="26"/>
      <c r="BO929" s="26"/>
      <c r="BP929" s="26"/>
      <c r="BQ929" s="26"/>
      <c r="BR929" s="26"/>
      <c r="BS929" s="26"/>
      <c r="BT929" s="26"/>
      <c r="BU929" s="26"/>
      <c r="BV929" s="26"/>
      <c r="BW929" s="26"/>
      <c r="BX929" s="26"/>
      <c r="BY929" s="26"/>
      <c r="BZ929" s="26"/>
      <c r="CA929" s="26"/>
      <c r="CB929" s="26"/>
      <c r="CC929" s="26"/>
      <c r="CD929" s="26"/>
      <c r="CE929" s="26"/>
      <c r="CF929" s="26"/>
      <c r="CG929" s="26"/>
      <c r="CH929" s="26"/>
      <c r="CI929" s="26"/>
      <c r="CJ929" s="26"/>
      <c r="CK929" s="26"/>
      <c r="CL929" s="26"/>
      <c r="CM929" s="26"/>
      <c r="CN929" s="26"/>
      <c r="CO929" s="26"/>
      <c r="CP929" s="26"/>
      <c r="CQ929" s="26"/>
      <c r="CR929" s="26"/>
      <c r="CS929" s="26"/>
      <c r="CT929" s="26"/>
      <c r="CU929" s="26"/>
      <c r="CV929" s="26"/>
    </row>
    <row r="930" spans="1:100" ht="13">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c r="BI930" s="26"/>
      <c r="BJ930" s="26"/>
      <c r="BK930" s="26"/>
      <c r="BL930" s="26"/>
      <c r="BM930" s="26"/>
      <c r="BN930" s="26"/>
      <c r="BO930" s="26"/>
      <c r="BP930" s="26"/>
      <c r="BQ930" s="26"/>
      <c r="BR930" s="26"/>
      <c r="BS930" s="26"/>
      <c r="BT930" s="26"/>
      <c r="BU930" s="26"/>
      <c r="BV930" s="26"/>
      <c r="BW930" s="26"/>
      <c r="BX930" s="26"/>
      <c r="BY930" s="26"/>
      <c r="BZ930" s="26"/>
      <c r="CA930" s="26"/>
      <c r="CB930" s="26"/>
      <c r="CC930" s="26"/>
      <c r="CD930" s="26"/>
      <c r="CE930" s="26"/>
      <c r="CF930" s="26"/>
      <c r="CG930" s="26"/>
      <c r="CH930" s="26"/>
      <c r="CI930" s="26"/>
      <c r="CJ930" s="26"/>
      <c r="CK930" s="26"/>
      <c r="CL930" s="26"/>
      <c r="CM930" s="26"/>
      <c r="CN930" s="26"/>
      <c r="CO930" s="26"/>
      <c r="CP930" s="26"/>
      <c r="CQ930" s="26"/>
      <c r="CR930" s="26"/>
      <c r="CS930" s="26"/>
      <c r="CT930" s="26"/>
      <c r="CU930" s="26"/>
      <c r="CV930" s="26"/>
    </row>
    <row r="931" spans="1:100" ht="13">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c r="BI931" s="26"/>
      <c r="BJ931" s="26"/>
      <c r="BK931" s="26"/>
      <c r="BL931" s="26"/>
      <c r="BM931" s="26"/>
      <c r="BN931" s="26"/>
      <c r="BO931" s="26"/>
      <c r="BP931" s="26"/>
      <c r="BQ931" s="26"/>
      <c r="BR931" s="26"/>
      <c r="BS931" s="26"/>
      <c r="BT931" s="26"/>
      <c r="BU931" s="26"/>
      <c r="BV931" s="26"/>
      <c r="BW931" s="26"/>
      <c r="BX931" s="26"/>
      <c r="BY931" s="26"/>
      <c r="BZ931" s="26"/>
      <c r="CA931" s="26"/>
      <c r="CB931" s="26"/>
      <c r="CC931" s="26"/>
      <c r="CD931" s="26"/>
      <c r="CE931" s="26"/>
      <c r="CF931" s="26"/>
      <c r="CG931" s="26"/>
      <c r="CH931" s="26"/>
      <c r="CI931" s="26"/>
      <c r="CJ931" s="26"/>
      <c r="CK931" s="26"/>
      <c r="CL931" s="26"/>
      <c r="CM931" s="26"/>
      <c r="CN931" s="26"/>
      <c r="CO931" s="26"/>
      <c r="CP931" s="26"/>
      <c r="CQ931" s="26"/>
      <c r="CR931" s="26"/>
      <c r="CS931" s="26"/>
      <c r="CT931" s="26"/>
      <c r="CU931" s="26"/>
      <c r="CV931" s="26"/>
    </row>
    <row r="932" spans="1:100" ht="13">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c r="BJ932" s="26"/>
      <c r="BK932" s="26"/>
      <c r="BL932" s="26"/>
      <c r="BM932" s="26"/>
      <c r="BN932" s="26"/>
      <c r="BO932" s="26"/>
      <c r="BP932" s="26"/>
      <c r="BQ932" s="26"/>
      <c r="BR932" s="26"/>
      <c r="BS932" s="26"/>
      <c r="BT932" s="26"/>
      <c r="BU932" s="26"/>
      <c r="BV932" s="26"/>
      <c r="BW932" s="26"/>
      <c r="BX932" s="26"/>
      <c r="BY932" s="26"/>
      <c r="BZ932" s="26"/>
      <c r="CA932" s="26"/>
      <c r="CB932" s="26"/>
      <c r="CC932" s="26"/>
      <c r="CD932" s="26"/>
      <c r="CE932" s="26"/>
      <c r="CF932" s="26"/>
      <c r="CG932" s="26"/>
      <c r="CH932" s="26"/>
      <c r="CI932" s="26"/>
      <c r="CJ932" s="26"/>
      <c r="CK932" s="26"/>
      <c r="CL932" s="26"/>
      <c r="CM932" s="26"/>
      <c r="CN932" s="26"/>
      <c r="CO932" s="26"/>
      <c r="CP932" s="26"/>
      <c r="CQ932" s="26"/>
      <c r="CR932" s="26"/>
      <c r="CS932" s="26"/>
      <c r="CT932" s="26"/>
      <c r="CU932" s="26"/>
      <c r="CV932" s="26"/>
    </row>
    <row r="933" spans="1:100" ht="1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c r="BJ933" s="26"/>
      <c r="BK933" s="26"/>
      <c r="BL933" s="26"/>
      <c r="BM933" s="26"/>
      <c r="BN933" s="26"/>
      <c r="BO933" s="26"/>
      <c r="BP933" s="26"/>
      <c r="BQ933" s="26"/>
      <c r="BR933" s="26"/>
      <c r="BS933" s="26"/>
      <c r="BT933" s="26"/>
      <c r="BU933" s="26"/>
      <c r="BV933" s="26"/>
      <c r="BW933" s="26"/>
      <c r="BX933" s="26"/>
      <c r="BY933" s="26"/>
      <c r="BZ933" s="26"/>
      <c r="CA933" s="26"/>
      <c r="CB933" s="26"/>
      <c r="CC933" s="26"/>
      <c r="CD933" s="26"/>
      <c r="CE933" s="26"/>
      <c r="CF933" s="26"/>
      <c r="CG933" s="26"/>
      <c r="CH933" s="26"/>
      <c r="CI933" s="26"/>
      <c r="CJ933" s="26"/>
      <c r="CK933" s="26"/>
      <c r="CL933" s="26"/>
      <c r="CM933" s="26"/>
      <c r="CN933" s="26"/>
      <c r="CO933" s="26"/>
      <c r="CP933" s="26"/>
      <c r="CQ933" s="26"/>
      <c r="CR933" s="26"/>
      <c r="CS933" s="26"/>
      <c r="CT933" s="26"/>
      <c r="CU933" s="26"/>
      <c r="CV933" s="26"/>
    </row>
    <row r="934" spans="1:100" ht="13">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c r="BI934" s="26"/>
      <c r="BJ934" s="26"/>
      <c r="BK934" s="26"/>
      <c r="BL934" s="26"/>
      <c r="BM934" s="26"/>
      <c r="BN934" s="26"/>
      <c r="BO934" s="26"/>
      <c r="BP934" s="26"/>
      <c r="BQ934" s="26"/>
      <c r="BR934" s="26"/>
      <c r="BS934" s="26"/>
      <c r="BT934" s="26"/>
      <c r="BU934" s="26"/>
      <c r="BV934" s="26"/>
      <c r="BW934" s="26"/>
      <c r="BX934" s="26"/>
      <c r="BY934" s="26"/>
      <c r="BZ934" s="26"/>
      <c r="CA934" s="26"/>
      <c r="CB934" s="26"/>
      <c r="CC934" s="26"/>
      <c r="CD934" s="26"/>
      <c r="CE934" s="26"/>
      <c r="CF934" s="26"/>
      <c r="CG934" s="26"/>
      <c r="CH934" s="26"/>
      <c r="CI934" s="26"/>
      <c r="CJ934" s="26"/>
      <c r="CK934" s="26"/>
      <c r="CL934" s="26"/>
      <c r="CM934" s="26"/>
      <c r="CN934" s="26"/>
      <c r="CO934" s="26"/>
      <c r="CP934" s="26"/>
      <c r="CQ934" s="26"/>
      <c r="CR934" s="26"/>
      <c r="CS934" s="26"/>
      <c r="CT934" s="26"/>
      <c r="CU934" s="26"/>
      <c r="CV934" s="26"/>
    </row>
    <row r="935" spans="1:100" ht="13">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c r="BI935" s="26"/>
      <c r="BJ935" s="26"/>
      <c r="BK935" s="26"/>
      <c r="BL935" s="26"/>
      <c r="BM935" s="26"/>
      <c r="BN935" s="26"/>
      <c r="BO935" s="26"/>
      <c r="BP935" s="26"/>
      <c r="BQ935" s="26"/>
      <c r="BR935" s="26"/>
      <c r="BS935" s="26"/>
      <c r="BT935" s="26"/>
      <c r="BU935" s="26"/>
      <c r="BV935" s="26"/>
      <c r="BW935" s="26"/>
      <c r="BX935" s="26"/>
      <c r="BY935" s="26"/>
      <c r="BZ935" s="26"/>
      <c r="CA935" s="26"/>
      <c r="CB935" s="26"/>
      <c r="CC935" s="26"/>
      <c r="CD935" s="26"/>
      <c r="CE935" s="26"/>
      <c r="CF935" s="26"/>
      <c r="CG935" s="26"/>
      <c r="CH935" s="26"/>
      <c r="CI935" s="26"/>
      <c r="CJ935" s="26"/>
      <c r="CK935" s="26"/>
      <c r="CL935" s="26"/>
      <c r="CM935" s="26"/>
      <c r="CN935" s="26"/>
      <c r="CO935" s="26"/>
      <c r="CP935" s="26"/>
      <c r="CQ935" s="26"/>
      <c r="CR935" s="26"/>
      <c r="CS935" s="26"/>
      <c r="CT935" s="26"/>
      <c r="CU935" s="26"/>
      <c r="CV935" s="26"/>
    </row>
    <row r="936" spans="1:100" ht="13">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c r="BI936" s="26"/>
      <c r="BJ936" s="26"/>
      <c r="BK936" s="26"/>
      <c r="BL936" s="26"/>
      <c r="BM936" s="26"/>
      <c r="BN936" s="26"/>
      <c r="BO936" s="26"/>
      <c r="BP936" s="26"/>
      <c r="BQ936" s="26"/>
      <c r="BR936" s="26"/>
      <c r="BS936" s="26"/>
      <c r="BT936" s="26"/>
      <c r="BU936" s="26"/>
      <c r="BV936" s="26"/>
      <c r="BW936" s="26"/>
      <c r="BX936" s="26"/>
      <c r="BY936" s="26"/>
      <c r="BZ936" s="26"/>
      <c r="CA936" s="26"/>
      <c r="CB936" s="26"/>
      <c r="CC936" s="26"/>
      <c r="CD936" s="26"/>
      <c r="CE936" s="26"/>
      <c r="CF936" s="26"/>
      <c r="CG936" s="26"/>
      <c r="CH936" s="26"/>
      <c r="CI936" s="26"/>
      <c r="CJ936" s="26"/>
      <c r="CK936" s="26"/>
      <c r="CL936" s="26"/>
      <c r="CM936" s="26"/>
      <c r="CN936" s="26"/>
      <c r="CO936" s="26"/>
      <c r="CP936" s="26"/>
      <c r="CQ936" s="26"/>
      <c r="CR936" s="26"/>
      <c r="CS936" s="26"/>
      <c r="CT936" s="26"/>
      <c r="CU936" s="26"/>
      <c r="CV936" s="26"/>
    </row>
    <row r="937" spans="1:100" ht="13">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c r="BO937" s="26"/>
      <c r="BP937" s="26"/>
      <c r="BQ937" s="26"/>
      <c r="BR937" s="26"/>
      <c r="BS937" s="26"/>
      <c r="BT937" s="26"/>
      <c r="BU937" s="26"/>
      <c r="BV937" s="26"/>
      <c r="BW937" s="26"/>
      <c r="BX937" s="26"/>
      <c r="BY937" s="26"/>
      <c r="BZ937" s="26"/>
      <c r="CA937" s="26"/>
      <c r="CB937" s="26"/>
      <c r="CC937" s="26"/>
      <c r="CD937" s="26"/>
      <c r="CE937" s="26"/>
      <c r="CF937" s="26"/>
      <c r="CG937" s="26"/>
      <c r="CH937" s="26"/>
      <c r="CI937" s="26"/>
      <c r="CJ937" s="26"/>
      <c r="CK937" s="26"/>
      <c r="CL937" s="26"/>
      <c r="CM937" s="26"/>
      <c r="CN937" s="26"/>
      <c r="CO937" s="26"/>
      <c r="CP937" s="26"/>
      <c r="CQ937" s="26"/>
      <c r="CR937" s="26"/>
      <c r="CS937" s="26"/>
      <c r="CT937" s="26"/>
      <c r="CU937" s="26"/>
      <c r="CV937" s="26"/>
    </row>
    <row r="938" spans="1:100" ht="13">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c r="BJ938" s="26"/>
      <c r="BK938" s="26"/>
      <c r="BL938" s="26"/>
      <c r="BM938" s="26"/>
      <c r="BN938" s="26"/>
      <c r="BO938" s="26"/>
      <c r="BP938" s="26"/>
      <c r="BQ938" s="26"/>
      <c r="BR938" s="26"/>
      <c r="BS938" s="26"/>
      <c r="BT938" s="26"/>
      <c r="BU938" s="26"/>
      <c r="BV938" s="26"/>
      <c r="BW938" s="26"/>
      <c r="BX938" s="26"/>
      <c r="BY938" s="26"/>
      <c r="BZ938" s="26"/>
      <c r="CA938" s="26"/>
      <c r="CB938" s="26"/>
      <c r="CC938" s="26"/>
      <c r="CD938" s="26"/>
      <c r="CE938" s="26"/>
      <c r="CF938" s="26"/>
      <c r="CG938" s="26"/>
      <c r="CH938" s="26"/>
      <c r="CI938" s="26"/>
      <c r="CJ938" s="26"/>
      <c r="CK938" s="26"/>
      <c r="CL938" s="26"/>
      <c r="CM938" s="26"/>
      <c r="CN938" s="26"/>
      <c r="CO938" s="26"/>
      <c r="CP938" s="26"/>
      <c r="CQ938" s="26"/>
      <c r="CR938" s="26"/>
      <c r="CS938" s="26"/>
      <c r="CT938" s="26"/>
      <c r="CU938" s="26"/>
      <c r="CV938" s="26"/>
    </row>
    <row r="939" spans="1:100" ht="13">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c r="BO939" s="26"/>
      <c r="BP939" s="26"/>
      <c r="BQ939" s="26"/>
      <c r="BR939" s="26"/>
      <c r="BS939" s="26"/>
      <c r="BT939" s="26"/>
      <c r="BU939" s="26"/>
      <c r="BV939" s="26"/>
      <c r="BW939" s="26"/>
      <c r="BX939" s="26"/>
      <c r="BY939" s="26"/>
      <c r="BZ939" s="26"/>
      <c r="CA939" s="26"/>
      <c r="CB939" s="26"/>
      <c r="CC939" s="26"/>
      <c r="CD939" s="26"/>
      <c r="CE939" s="26"/>
      <c r="CF939" s="26"/>
      <c r="CG939" s="26"/>
      <c r="CH939" s="26"/>
      <c r="CI939" s="26"/>
      <c r="CJ939" s="26"/>
      <c r="CK939" s="26"/>
      <c r="CL939" s="26"/>
      <c r="CM939" s="26"/>
      <c r="CN939" s="26"/>
      <c r="CO939" s="26"/>
      <c r="CP939" s="26"/>
      <c r="CQ939" s="26"/>
      <c r="CR939" s="26"/>
      <c r="CS939" s="26"/>
      <c r="CT939" s="26"/>
      <c r="CU939" s="26"/>
      <c r="CV939" s="26"/>
    </row>
    <row r="940" spans="1:100" ht="13">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c r="BJ940" s="26"/>
      <c r="BK940" s="26"/>
      <c r="BL940" s="26"/>
      <c r="BM940" s="26"/>
      <c r="BN940" s="26"/>
      <c r="BO940" s="26"/>
      <c r="BP940" s="26"/>
      <c r="BQ940" s="26"/>
      <c r="BR940" s="26"/>
      <c r="BS940" s="26"/>
      <c r="BT940" s="26"/>
      <c r="BU940" s="26"/>
      <c r="BV940" s="26"/>
      <c r="BW940" s="26"/>
      <c r="BX940" s="26"/>
      <c r="BY940" s="26"/>
      <c r="BZ940" s="26"/>
      <c r="CA940" s="26"/>
      <c r="CB940" s="26"/>
      <c r="CC940" s="26"/>
      <c r="CD940" s="26"/>
      <c r="CE940" s="26"/>
      <c r="CF940" s="26"/>
      <c r="CG940" s="26"/>
      <c r="CH940" s="26"/>
      <c r="CI940" s="26"/>
      <c r="CJ940" s="26"/>
      <c r="CK940" s="26"/>
      <c r="CL940" s="26"/>
      <c r="CM940" s="26"/>
      <c r="CN940" s="26"/>
      <c r="CO940" s="26"/>
      <c r="CP940" s="26"/>
      <c r="CQ940" s="26"/>
      <c r="CR940" s="26"/>
      <c r="CS940" s="26"/>
      <c r="CT940" s="26"/>
      <c r="CU940" s="26"/>
      <c r="CV940" s="26"/>
    </row>
    <row r="941" spans="1:100" ht="13">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c r="BI941" s="26"/>
      <c r="BJ941" s="26"/>
      <c r="BK941" s="26"/>
      <c r="BL941" s="26"/>
      <c r="BM941" s="26"/>
      <c r="BN941" s="26"/>
      <c r="BO941" s="26"/>
      <c r="BP941" s="26"/>
      <c r="BQ941" s="26"/>
      <c r="BR941" s="26"/>
      <c r="BS941" s="26"/>
      <c r="BT941" s="26"/>
      <c r="BU941" s="26"/>
      <c r="BV941" s="26"/>
      <c r="BW941" s="26"/>
      <c r="BX941" s="26"/>
      <c r="BY941" s="26"/>
      <c r="BZ941" s="26"/>
      <c r="CA941" s="26"/>
      <c r="CB941" s="26"/>
      <c r="CC941" s="26"/>
      <c r="CD941" s="26"/>
      <c r="CE941" s="26"/>
      <c r="CF941" s="26"/>
      <c r="CG941" s="26"/>
      <c r="CH941" s="26"/>
      <c r="CI941" s="26"/>
      <c r="CJ941" s="26"/>
      <c r="CK941" s="26"/>
      <c r="CL941" s="26"/>
      <c r="CM941" s="26"/>
      <c r="CN941" s="26"/>
      <c r="CO941" s="26"/>
      <c r="CP941" s="26"/>
      <c r="CQ941" s="26"/>
      <c r="CR941" s="26"/>
      <c r="CS941" s="26"/>
      <c r="CT941" s="26"/>
      <c r="CU941" s="26"/>
      <c r="CV941" s="26"/>
    </row>
    <row r="942" spans="1:100" ht="13">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c r="BI942" s="26"/>
      <c r="BJ942" s="26"/>
      <c r="BK942" s="26"/>
      <c r="BL942" s="26"/>
      <c r="BM942" s="26"/>
      <c r="BN942" s="26"/>
      <c r="BO942" s="26"/>
      <c r="BP942" s="26"/>
      <c r="BQ942" s="26"/>
      <c r="BR942" s="26"/>
      <c r="BS942" s="26"/>
      <c r="BT942" s="26"/>
      <c r="BU942" s="26"/>
      <c r="BV942" s="26"/>
      <c r="BW942" s="26"/>
      <c r="BX942" s="26"/>
      <c r="BY942" s="26"/>
      <c r="BZ942" s="26"/>
      <c r="CA942" s="26"/>
      <c r="CB942" s="26"/>
      <c r="CC942" s="26"/>
      <c r="CD942" s="26"/>
      <c r="CE942" s="26"/>
      <c r="CF942" s="26"/>
      <c r="CG942" s="26"/>
      <c r="CH942" s="26"/>
      <c r="CI942" s="26"/>
      <c r="CJ942" s="26"/>
      <c r="CK942" s="26"/>
      <c r="CL942" s="26"/>
      <c r="CM942" s="26"/>
      <c r="CN942" s="26"/>
      <c r="CO942" s="26"/>
      <c r="CP942" s="26"/>
      <c r="CQ942" s="26"/>
      <c r="CR942" s="26"/>
      <c r="CS942" s="26"/>
      <c r="CT942" s="26"/>
      <c r="CU942" s="26"/>
      <c r="CV942" s="26"/>
    </row>
    <row r="943" spans="1:100" ht="1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c r="BI943" s="26"/>
      <c r="BJ943" s="26"/>
      <c r="BK943" s="26"/>
      <c r="BL943" s="26"/>
      <c r="BM943" s="26"/>
      <c r="BN943" s="26"/>
      <c r="BO943" s="26"/>
      <c r="BP943" s="26"/>
      <c r="BQ943" s="26"/>
      <c r="BR943" s="26"/>
      <c r="BS943" s="26"/>
      <c r="BT943" s="26"/>
      <c r="BU943" s="26"/>
      <c r="BV943" s="26"/>
      <c r="BW943" s="26"/>
      <c r="BX943" s="26"/>
      <c r="BY943" s="26"/>
      <c r="BZ943" s="26"/>
      <c r="CA943" s="26"/>
      <c r="CB943" s="26"/>
      <c r="CC943" s="26"/>
      <c r="CD943" s="26"/>
      <c r="CE943" s="26"/>
      <c r="CF943" s="26"/>
      <c r="CG943" s="26"/>
      <c r="CH943" s="26"/>
      <c r="CI943" s="26"/>
      <c r="CJ943" s="26"/>
      <c r="CK943" s="26"/>
      <c r="CL943" s="26"/>
      <c r="CM943" s="26"/>
      <c r="CN943" s="26"/>
      <c r="CO943" s="26"/>
      <c r="CP943" s="26"/>
      <c r="CQ943" s="26"/>
      <c r="CR943" s="26"/>
      <c r="CS943" s="26"/>
      <c r="CT943" s="26"/>
      <c r="CU943" s="26"/>
      <c r="CV943" s="26"/>
    </row>
    <row r="944" spans="1:100" ht="13">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c r="BI944" s="26"/>
      <c r="BJ944" s="26"/>
      <c r="BK944" s="26"/>
      <c r="BL944" s="26"/>
      <c r="BM944" s="26"/>
      <c r="BN944" s="26"/>
      <c r="BO944" s="26"/>
      <c r="BP944" s="26"/>
      <c r="BQ944" s="26"/>
      <c r="BR944" s="26"/>
      <c r="BS944" s="26"/>
      <c r="BT944" s="26"/>
      <c r="BU944" s="26"/>
      <c r="BV944" s="26"/>
      <c r="BW944" s="26"/>
      <c r="BX944" s="26"/>
      <c r="BY944" s="26"/>
      <c r="BZ944" s="26"/>
      <c r="CA944" s="26"/>
      <c r="CB944" s="26"/>
      <c r="CC944" s="26"/>
      <c r="CD944" s="26"/>
      <c r="CE944" s="26"/>
      <c r="CF944" s="26"/>
      <c r="CG944" s="26"/>
      <c r="CH944" s="26"/>
      <c r="CI944" s="26"/>
      <c r="CJ944" s="26"/>
      <c r="CK944" s="26"/>
      <c r="CL944" s="26"/>
      <c r="CM944" s="26"/>
      <c r="CN944" s="26"/>
      <c r="CO944" s="26"/>
      <c r="CP944" s="26"/>
      <c r="CQ944" s="26"/>
      <c r="CR944" s="26"/>
      <c r="CS944" s="26"/>
      <c r="CT944" s="26"/>
      <c r="CU944" s="26"/>
      <c r="CV944" s="26"/>
    </row>
    <row r="945" spans="1:100" ht="13">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c r="BI945" s="26"/>
      <c r="BJ945" s="26"/>
      <c r="BK945" s="26"/>
      <c r="BL945" s="26"/>
      <c r="BM945" s="26"/>
      <c r="BN945" s="26"/>
      <c r="BO945" s="26"/>
      <c r="BP945" s="26"/>
      <c r="BQ945" s="26"/>
      <c r="BR945" s="26"/>
      <c r="BS945" s="26"/>
      <c r="BT945" s="26"/>
      <c r="BU945" s="26"/>
      <c r="BV945" s="26"/>
      <c r="BW945" s="26"/>
      <c r="BX945" s="26"/>
      <c r="BY945" s="26"/>
      <c r="BZ945" s="26"/>
      <c r="CA945" s="26"/>
      <c r="CB945" s="26"/>
      <c r="CC945" s="26"/>
      <c r="CD945" s="26"/>
      <c r="CE945" s="26"/>
      <c r="CF945" s="26"/>
      <c r="CG945" s="26"/>
      <c r="CH945" s="26"/>
      <c r="CI945" s="26"/>
      <c r="CJ945" s="26"/>
      <c r="CK945" s="26"/>
      <c r="CL945" s="26"/>
      <c r="CM945" s="26"/>
      <c r="CN945" s="26"/>
      <c r="CO945" s="26"/>
      <c r="CP945" s="26"/>
      <c r="CQ945" s="26"/>
      <c r="CR945" s="26"/>
      <c r="CS945" s="26"/>
      <c r="CT945" s="26"/>
      <c r="CU945" s="26"/>
      <c r="CV945" s="26"/>
    </row>
    <row r="946" spans="1:100" ht="13">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c r="BI946" s="26"/>
      <c r="BJ946" s="26"/>
      <c r="BK946" s="26"/>
      <c r="BL946" s="26"/>
      <c r="BM946" s="26"/>
      <c r="BN946" s="26"/>
      <c r="BO946" s="26"/>
      <c r="BP946" s="26"/>
      <c r="BQ946" s="26"/>
      <c r="BR946" s="26"/>
      <c r="BS946" s="26"/>
      <c r="BT946" s="26"/>
      <c r="BU946" s="26"/>
      <c r="BV946" s="26"/>
      <c r="BW946" s="26"/>
      <c r="BX946" s="26"/>
      <c r="BY946" s="26"/>
      <c r="BZ946" s="26"/>
      <c r="CA946" s="26"/>
      <c r="CB946" s="26"/>
      <c r="CC946" s="26"/>
      <c r="CD946" s="26"/>
      <c r="CE946" s="26"/>
      <c r="CF946" s="26"/>
      <c r="CG946" s="26"/>
      <c r="CH946" s="26"/>
      <c r="CI946" s="26"/>
      <c r="CJ946" s="26"/>
      <c r="CK946" s="26"/>
      <c r="CL946" s="26"/>
      <c r="CM946" s="26"/>
      <c r="CN946" s="26"/>
      <c r="CO946" s="26"/>
      <c r="CP946" s="26"/>
      <c r="CQ946" s="26"/>
      <c r="CR946" s="26"/>
      <c r="CS946" s="26"/>
      <c r="CT946" s="26"/>
      <c r="CU946" s="26"/>
      <c r="CV946" s="26"/>
    </row>
    <row r="947" spans="1:100" ht="13">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c r="BI947" s="26"/>
      <c r="BJ947" s="26"/>
      <c r="BK947" s="26"/>
      <c r="BL947" s="26"/>
      <c r="BM947" s="26"/>
      <c r="BN947" s="26"/>
      <c r="BO947" s="26"/>
      <c r="BP947" s="26"/>
      <c r="BQ947" s="26"/>
      <c r="BR947" s="26"/>
      <c r="BS947" s="26"/>
      <c r="BT947" s="26"/>
      <c r="BU947" s="26"/>
      <c r="BV947" s="26"/>
      <c r="BW947" s="26"/>
      <c r="BX947" s="26"/>
      <c r="BY947" s="26"/>
      <c r="BZ947" s="26"/>
      <c r="CA947" s="26"/>
      <c r="CB947" s="26"/>
      <c r="CC947" s="26"/>
      <c r="CD947" s="26"/>
      <c r="CE947" s="26"/>
      <c r="CF947" s="26"/>
      <c r="CG947" s="26"/>
      <c r="CH947" s="26"/>
      <c r="CI947" s="26"/>
      <c r="CJ947" s="26"/>
      <c r="CK947" s="26"/>
      <c r="CL947" s="26"/>
      <c r="CM947" s="26"/>
      <c r="CN947" s="26"/>
      <c r="CO947" s="26"/>
      <c r="CP947" s="26"/>
      <c r="CQ947" s="26"/>
      <c r="CR947" s="26"/>
      <c r="CS947" s="26"/>
      <c r="CT947" s="26"/>
      <c r="CU947" s="26"/>
      <c r="CV947" s="26"/>
    </row>
    <row r="948" spans="1:100" ht="13">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c r="BO948" s="26"/>
      <c r="BP948" s="26"/>
      <c r="BQ948" s="26"/>
      <c r="BR948" s="26"/>
      <c r="BS948" s="26"/>
      <c r="BT948" s="26"/>
      <c r="BU948" s="26"/>
      <c r="BV948" s="26"/>
      <c r="BW948" s="26"/>
      <c r="BX948" s="26"/>
      <c r="BY948" s="26"/>
      <c r="BZ948" s="26"/>
      <c r="CA948" s="26"/>
      <c r="CB948" s="26"/>
      <c r="CC948" s="26"/>
      <c r="CD948" s="26"/>
      <c r="CE948" s="26"/>
      <c r="CF948" s="26"/>
      <c r="CG948" s="26"/>
      <c r="CH948" s="26"/>
      <c r="CI948" s="26"/>
      <c r="CJ948" s="26"/>
      <c r="CK948" s="26"/>
      <c r="CL948" s="26"/>
      <c r="CM948" s="26"/>
      <c r="CN948" s="26"/>
      <c r="CO948" s="26"/>
      <c r="CP948" s="26"/>
      <c r="CQ948" s="26"/>
      <c r="CR948" s="26"/>
      <c r="CS948" s="26"/>
      <c r="CT948" s="26"/>
      <c r="CU948" s="26"/>
      <c r="CV948" s="26"/>
    </row>
    <row r="949" spans="1:100" ht="13">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c r="BI949" s="26"/>
      <c r="BJ949" s="26"/>
      <c r="BK949" s="26"/>
      <c r="BL949" s="26"/>
      <c r="BM949" s="26"/>
      <c r="BN949" s="26"/>
      <c r="BO949" s="26"/>
      <c r="BP949" s="26"/>
      <c r="BQ949" s="26"/>
      <c r="BR949" s="26"/>
      <c r="BS949" s="26"/>
      <c r="BT949" s="26"/>
      <c r="BU949" s="26"/>
      <c r="BV949" s="26"/>
      <c r="BW949" s="26"/>
      <c r="BX949" s="26"/>
      <c r="BY949" s="26"/>
      <c r="BZ949" s="26"/>
      <c r="CA949" s="26"/>
      <c r="CB949" s="26"/>
      <c r="CC949" s="26"/>
      <c r="CD949" s="26"/>
      <c r="CE949" s="26"/>
      <c r="CF949" s="26"/>
      <c r="CG949" s="26"/>
      <c r="CH949" s="26"/>
      <c r="CI949" s="26"/>
      <c r="CJ949" s="26"/>
      <c r="CK949" s="26"/>
      <c r="CL949" s="26"/>
      <c r="CM949" s="26"/>
      <c r="CN949" s="26"/>
      <c r="CO949" s="26"/>
      <c r="CP949" s="26"/>
      <c r="CQ949" s="26"/>
      <c r="CR949" s="26"/>
      <c r="CS949" s="26"/>
      <c r="CT949" s="26"/>
      <c r="CU949" s="26"/>
      <c r="CV949" s="26"/>
    </row>
    <row r="950" spans="1:100" ht="13">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c r="BO950" s="26"/>
      <c r="BP950" s="26"/>
      <c r="BQ950" s="26"/>
      <c r="BR950" s="26"/>
      <c r="BS950" s="26"/>
      <c r="BT950" s="26"/>
      <c r="BU950" s="26"/>
      <c r="BV950" s="26"/>
      <c r="BW950" s="26"/>
      <c r="BX950" s="26"/>
      <c r="BY950" s="26"/>
      <c r="BZ950" s="26"/>
      <c r="CA950" s="26"/>
      <c r="CB950" s="26"/>
      <c r="CC950" s="26"/>
      <c r="CD950" s="26"/>
      <c r="CE950" s="26"/>
      <c r="CF950" s="26"/>
      <c r="CG950" s="26"/>
      <c r="CH950" s="26"/>
      <c r="CI950" s="26"/>
      <c r="CJ950" s="26"/>
      <c r="CK950" s="26"/>
      <c r="CL950" s="26"/>
      <c r="CM950" s="26"/>
      <c r="CN950" s="26"/>
      <c r="CO950" s="26"/>
      <c r="CP950" s="26"/>
      <c r="CQ950" s="26"/>
      <c r="CR950" s="26"/>
      <c r="CS950" s="26"/>
      <c r="CT950" s="26"/>
      <c r="CU950" s="26"/>
      <c r="CV950" s="26"/>
    </row>
    <row r="951" spans="1:100" ht="13">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c r="BJ951" s="26"/>
      <c r="BK951" s="26"/>
      <c r="BL951" s="26"/>
      <c r="BM951" s="26"/>
      <c r="BN951" s="26"/>
      <c r="BO951" s="26"/>
      <c r="BP951" s="26"/>
      <c r="BQ951" s="26"/>
      <c r="BR951" s="26"/>
      <c r="BS951" s="26"/>
      <c r="BT951" s="26"/>
      <c r="BU951" s="26"/>
      <c r="BV951" s="26"/>
      <c r="BW951" s="26"/>
      <c r="BX951" s="26"/>
      <c r="BY951" s="26"/>
      <c r="BZ951" s="26"/>
      <c r="CA951" s="26"/>
      <c r="CB951" s="26"/>
      <c r="CC951" s="26"/>
      <c r="CD951" s="26"/>
      <c r="CE951" s="26"/>
      <c r="CF951" s="26"/>
      <c r="CG951" s="26"/>
      <c r="CH951" s="26"/>
      <c r="CI951" s="26"/>
      <c r="CJ951" s="26"/>
      <c r="CK951" s="26"/>
      <c r="CL951" s="26"/>
      <c r="CM951" s="26"/>
      <c r="CN951" s="26"/>
      <c r="CO951" s="26"/>
      <c r="CP951" s="26"/>
      <c r="CQ951" s="26"/>
      <c r="CR951" s="26"/>
      <c r="CS951" s="26"/>
      <c r="CT951" s="26"/>
      <c r="CU951" s="26"/>
      <c r="CV951" s="26"/>
    </row>
    <row r="952" spans="1:100" ht="13">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c r="BJ952" s="26"/>
      <c r="BK952" s="26"/>
      <c r="BL952" s="26"/>
      <c r="BM952" s="26"/>
      <c r="BN952" s="26"/>
      <c r="BO952" s="26"/>
      <c r="BP952" s="26"/>
      <c r="BQ952" s="26"/>
      <c r="BR952" s="26"/>
      <c r="BS952" s="26"/>
      <c r="BT952" s="26"/>
      <c r="BU952" s="26"/>
      <c r="BV952" s="26"/>
      <c r="BW952" s="26"/>
      <c r="BX952" s="26"/>
      <c r="BY952" s="26"/>
      <c r="BZ952" s="26"/>
      <c r="CA952" s="26"/>
      <c r="CB952" s="26"/>
      <c r="CC952" s="26"/>
      <c r="CD952" s="26"/>
      <c r="CE952" s="26"/>
      <c r="CF952" s="26"/>
      <c r="CG952" s="26"/>
      <c r="CH952" s="26"/>
      <c r="CI952" s="26"/>
      <c r="CJ952" s="26"/>
      <c r="CK952" s="26"/>
      <c r="CL952" s="26"/>
      <c r="CM952" s="26"/>
      <c r="CN952" s="26"/>
      <c r="CO952" s="26"/>
      <c r="CP952" s="26"/>
      <c r="CQ952" s="26"/>
      <c r="CR952" s="26"/>
      <c r="CS952" s="26"/>
      <c r="CT952" s="26"/>
      <c r="CU952" s="26"/>
      <c r="CV952" s="26"/>
    </row>
    <row r="953" spans="1:100" ht="1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c r="BO953" s="26"/>
      <c r="BP953" s="26"/>
      <c r="BQ953" s="26"/>
      <c r="BR953" s="26"/>
      <c r="BS953" s="26"/>
      <c r="BT953" s="26"/>
      <c r="BU953" s="26"/>
      <c r="BV953" s="26"/>
      <c r="BW953" s="26"/>
      <c r="BX953" s="26"/>
      <c r="BY953" s="26"/>
      <c r="BZ953" s="26"/>
      <c r="CA953" s="26"/>
      <c r="CB953" s="26"/>
      <c r="CC953" s="26"/>
      <c r="CD953" s="26"/>
      <c r="CE953" s="26"/>
      <c r="CF953" s="26"/>
      <c r="CG953" s="26"/>
      <c r="CH953" s="26"/>
      <c r="CI953" s="26"/>
      <c r="CJ953" s="26"/>
      <c r="CK953" s="26"/>
      <c r="CL953" s="26"/>
      <c r="CM953" s="26"/>
      <c r="CN953" s="26"/>
      <c r="CO953" s="26"/>
      <c r="CP953" s="26"/>
      <c r="CQ953" s="26"/>
      <c r="CR953" s="26"/>
      <c r="CS953" s="26"/>
      <c r="CT953" s="26"/>
      <c r="CU953" s="26"/>
      <c r="CV953" s="26"/>
    </row>
    <row r="954" spans="1:100" ht="13">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c r="BO954" s="26"/>
      <c r="BP954" s="26"/>
      <c r="BQ954" s="26"/>
      <c r="BR954" s="26"/>
      <c r="BS954" s="26"/>
      <c r="BT954" s="26"/>
      <c r="BU954" s="26"/>
      <c r="BV954" s="26"/>
      <c r="BW954" s="26"/>
      <c r="BX954" s="26"/>
      <c r="BY954" s="26"/>
      <c r="BZ954" s="26"/>
      <c r="CA954" s="26"/>
      <c r="CB954" s="26"/>
      <c r="CC954" s="26"/>
      <c r="CD954" s="26"/>
      <c r="CE954" s="26"/>
      <c r="CF954" s="26"/>
      <c r="CG954" s="26"/>
      <c r="CH954" s="26"/>
      <c r="CI954" s="26"/>
      <c r="CJ954" s="26"/>
      <c r="CK954" s="26"/>
      <c r="CL954" s="26"/>
      <c r="CM954" s="26"/>
      <c r="CN954" s="26"/>
      <c r="CO954" s="26"/>
      <c r="CP954" s="26"/>
      <c r="CQ954" s="26"/>
      <c r="CR954" s="26"/>
      <c r="CS954" s="26"/>
      <c r="CT954" s="26"/>
      <c r="CU954" s="26"/>
      <c r="CV954" s="26"/>
    </row>
    <row r="955" spans="1:100" ht="13">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c r="BO955" s="26"/>
      <c r="BP955" s="26"/>
      <c r="BQ955" s="26"/>
      <c r="BR955" s="26"/>
      <c r="BS955" s="26"/>
      <c r="BT955" s="26"/>
      <c r="BU955" s="26"/>
      <c r="BV955" s="26"/>
      <c r="BW955" s="26"/>
      <c r="BX955" s="26"/>
      <c r="BY955" s="26"/>
      <c r="BZ955" s="26"/>
      <c r="CA955" s="26"/>
      <c r="CB955" s="26"/>
      <c r="CC955" s="26"/>
      <c r="CD955" s="26"/>
      <c r="CE955" s="26"/>
      <c r="CF955" s="26"/>
      <c r="CG955" s="26"/>
      <c r="CH955" s="26"/>
      <c r="CI955" s="26"/>
      <c r="CJ955" s="26"/>
      <c r="CK955" s="26"/>
      <c r="CL955" s="26"/>
      <c r="CM955" s="26"/>
      <c r="CN955" s="26"/>
      <c r="CO955" s="26"/>
      <c r="CP955" s="26"/>
      <c r="CQ955" s="26"/>
      <c r="CR955" s="26"/>
      <c r="CS955" s="26"/>
      <c r="CT955" s="26"/>
      <c r="CU955" s="26"/>
      <c r="CV955" s="26"/>
    </row>
    <row r="956" spans="1:100" ht="13">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c r="CB956" s="26"/>
      <c r="CC956" s="26"/>
      <c r="CD956" s="26"/>
      <c r="CE956" s="26"/>
      <c r="CF956" s="26"/>
      <c r="CG956" s="26"/>
      <c r="CH956" s="26"/>
      <c r="CI956" s="26"/>
      <c r="CJ956" s="26"/>
      <c r="CK956" s="26"/>
      <c r="CL956" s="26"/>
      <c r="CM956" s="26"/>
      <c r="CN956" s="26"/>
      <c r="CO956" s="26"/>
      <c r="CP956" s="26"/>
      <c r="CQ956" s="26"/>
      <c r="CR956" s="26"/>
      <c r="CS956" s="26"/>
      <c r="CT956" s="26"/>
      <c r="CU956" s="26"/>
      <c r="CV956" s="26"/>
    </row>
    <row r="957" spans="1:100" ht="13">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c r="BJ957" s="26"/>
      <c r="BK957" s="26"/>
      <c r="BL957" s="26"/>
      <c r="BM957" s="26"/>
      <c r="BN957" s="26"/>
      <c r="BO957" s="26"/>
      <c r="BP957" s="26"/>
      <c r="BQ957" s="26"/>
      <c r="BR957" s="26"/>
      <c r="BS957" s="26"/>
      <c r="BT957" s="26"/>
      <c r="BU957" s="26"/>
      <c r="BV957" s="26"/>
      <c r="BW957" s="26"/>
      <c r="BX957" s="26"/>
      <c r="BY957" s="26"/>
      <c r="BZ957" s="26"/>
      <c r="CA957" s="26"/>
      <c r="CB957" s="26"/>
      <c r="CC957" s="26"/>
      <c r="CD957" s="26"/>
      <c r="CE957" s="26"/>
      <c r="CF957" s="26"/>
      <c r="CG957" s="26"/>
      <c r="CH957" s="26"/>
      <c r="CI957" s="26"/>
      <c r="CJ957" s="26"/>
      <c r="CK957" s="26"/>
      <c r="CL957" s="26"/>
      <c r="CM957" s="26"/>
      <c r="CN957" s="26"/>
      <c r="CO957" s="26"/>
      <c r="CP957" s="26"/>
      <c r="CQ957" s="26"/>
      <c r="CR957" s="26"/>
      <c r="CS957" s="26"/>
      <c r="CT957" s="26"/>
      <c r="CU957" s="26"/>
      <c r="CV957" s="26"/>
    </row>
    <row r="958" spans="1:100" ht="13">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c r="BJ958" s="26"/>
      <c r="BK958" s="26"/>
      <c r="BL958" s="26"/>
      <c r="BM958" s="26"/>
      <c r="BN958" s="26"/>
      <c r="BO958" s="26"/>
      <c r="BP958" s="26"/>
      <c r="BQ958" s="26"/>
      <c r="BR958" s="26"/>
      <c r="BS958" s="26"/>
      <c r="BT958" s="26"/>
      <c r="BU958" s="26"/>
      <c r="BV958" s="26"/>
      <c r="BW958" s="26"/>
      <c r="BX958" s="26"/>
      <c r="BY958" s="26"/>
      <c r="BZ958" s="26"/>
      <c r="CA958" s="26"/>
      <c r="CB958" s="26"/>
      <c r="CC958" s="26"/>
      <c r="CD958" s="26"/>
      <c r="CE958" s="26"/>
      <c r="CF958" s="26"/>
      <c r="CG958" s="26"/>
      <c r="CH958" s="26"/>
      <c r="CI958" s="26"/>
      <c r="CJ958" s="26"/>
      <c r="CK958" s="26"/>
      <c r="CL958" s="26"/>
      <c r="CM958" s="26"/>
      <c r="CN958" s="26"/>
      <c r="CO958" s="26"/>
      <c r="CP958" s="26"/>
      <c r="CQ958" s="26"/>
      <c r="CR958" s="26"/>
      <c r="CS958" s="26"/>
      <c r="CT958" s="26"/>
      <c r="CU958" s="26"/>
      <c r="CV958" s="26"/>
    </row>
    <row r="959" spans="1:100" ht="13">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c r="BJ959" s="26"/>
      <c r="BK959" s="26"/>
      <c r="BL959" s="26"/>
      <c r="BM959" s="26"/>
      <c r="BN959" s="26"/>
      <c r="BO959" s="26"/>
      <c r="BP959" s="26"/>
      <c r="BQ959" s="26"/>
      <c r="BR959" s="26"/>
      <c r="BS959" s="26"/>
      <c r="BT959" s="26"/>
      <c r="BU959" s="26"/>
      <c r="BV959" s="26"/>
      <c r="BW959" s="26"/>
      <c r="BX959" s="26"/>
      <c r="BY959" s="26"/>
      <c r="BZ959" s="26"/>
      <c r="CA959" s="26"/>
      <c r="CB959" s="26"/>
      <c r="CC959" s="26"/>
      <c r="CD959" s="26"/>
      <c r="CE959" s="26"/>
      <c r="CF959" s="26"/>
      <c r="CG959" s="26"/>
      <c r="CH959" s="26"/>
      <c r="CI959" s="26"/>
      <c r="CJ959" s="26"/>
      <c r="CK959" s="26"/>
      <c r="CL959" s="26"/>
      <c r="CM959" s="26"/>
      <c r="CN959" s="26"/>
      <c r="CO959" s="26"/>
      <c r="CP959" s="26"/>
      <c r="CQ959" s="26"/>
      <c r="CR959" s="26"/>
      <c r="CS959" s="26"/>
      <c r="CT959" s="26"/>
      <c r="CU959" s="26"/>
      <c r="CV959" s="26"/>
    </row>
    <row r="960" spans="1:100" ht="13">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c r="BJ960" s="26"/>
      <c r="BK960" s="26"/>
      <c r="BL960" s="26"/>
      <c r="BM960" s="26"/>
      <c r="BN960" s="26"/>
      <c r="BO960" s="26"/>
      <c r="BP960" s="26"/>
      <c r="BQ960" s="26"/>
      <c r="BR960" s="26"/>
      <c r="BS960" s="26"/>
      <c r="BT960" s="26"/>
      <c r="BU960" s="26"/>
      <c r="BV960" s="26"/>
      <c r="BW960" s="26"/>
      <c r="BX960" s="26"/>
      <c r="BY960" s="26"/>
      <c r="BZ960" s="26"/>
      <c r="CA960" s="26"/>
      <c r="CB960" s="26"/>
      <c r="CC960" s="26"/>
      <c r="CD960" s="26"/>
      <c r="CE960" s="26"/>
      <c r="CF960" s="26"/>
      <c r="CG960" s="26"/>
      <c r="CH960" s="26"/>
      <c r="CI960" s="26"/>
      <c r="CJ960" s="26"/>
      <c r="CK960" s="26"/>
      <c r="CL960" s="26"/>
      <c r="CM960" s="26"/>
      <c r="CN960" s="26"/>
      <c r="CO960" s="26"/>
      <c r="CP960" s="26"/>
      <c r="CQ960" s="26"/>
      <c r="CR960" s="26"/>
      <c r="CS960" s="26"/>
      <c r="CT960" s="26"/>
      <c r="CU960" s="26"/>
      <c r="CV960" s="26"/>
    </row>
    <row r="961" spans="1:100" ht="13">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c r="BI961" s="26"/>
      <c r="BJ961" s="26"/>
      <c r="BK961" s="26"/>
      <c r="BL961" s="26"/>
      <c r="BM961" s="26"/>
      <c r="BN961" s="26"/>
      <c r="BO961" s="26"/>
      <c r="BP961" s="26"/>
      <c r="BQ961" s="26"/>
      <c r="BR961" s="26"/>
      <c r="BS961" s="26"/>
      <c r="BT961" s="26"/>
      <c r="BU961" s="26"/>
      <c r="BV961" s="26"/>
      <c r="BW961" s="26"/>
      <c r="BX961" s="26"/>
      <c r="BY961" s="26"/>
      <c r="BZ961" s="26"/>
      <c r="CA961" s="26"/>
      <c r="CB961" s="26"/>
      <c r="CC961" s="26"/>
      <c r="CD961" s="26"/>
      <c r="CE961" s="26"/>
      <c r="CF961" s="26"/>
      <c r="CG961" s="26"/>
      <c r="CH961" s="26"/>
      <c r="CI961" s="26"/>
      <c r="CJ961" s="26"/>
      <c r="CK961" s="26"/>
      <c r="CL961" s="26"/>
      <c r="CM961" s="26"/>
      <c r="CN961" s="26"/>
      <c r="CO961" s="26"/>
      <c r="CP961" s="26"/>
      <c r="CQ961" s="26"/>
      <c r="CR961" s="26"/>
      <c r="CS961" s="26"/>
      <c r="CT961" s="26"/>
      <c r="CU961" s="26"/>
      <c r="CV961" s="26"/>
    </row>
    <row r="962" spans="1:100" ht="13">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c r="BJ962" s="26"/>
      <c r="BK962" s="26"/>
      <c r="BL962" s="26"/>
      <c r="BM962" s="26"/>
      <c r="BN962" s="26"/>
      <c r="BO962" s="26"/>
      <c r="BP962" s="26"/>
      <c r="BQ962" s="26"/>
      <c r="BR962" s="26"/>
      <c r="BS962" s="26"/>
      <c r="BT962" s="26"/>
      <c r="BU962" s="26"/>
      <c r="BV962" s="26"/>
      <c r="BW962" s="26"/>
      <c r="BX962" s="26"/>
      <c r="BY962" s="26"/>
      <c r="BZ962" s="26"/>
      <c r="CA962" s="26"/>
      <c r="CB962" s="26"/>
      <c r="CC962" s="26"/>
      <c r="CD962" s="26"/>
      <c r="CE962" s="26"/>
      <c r="CF962" s="26"/>
      <c r="CG962" s="26"/>
      <c r="CH962" s="26"/>
      <c r="CI962" s="26"/>
      <c r="CJ962" s="26"/>
      <c r="CK962" s="26"/>
      <c r="CL962" s="26"/>
      <c r="CM962" s="26"/>
      <c r="CN962" s="26"/>
      <c r="CO962" s="26"/>
      <c r="CP962" s="26"/>
      <c r="CQ962" s="26"/>
      <c r="CR962" s="26"/>
      <c r="CS962" s="26"/>
      <c r="CT962" s="26"/>
      <c r="CU962" s="26"/>
      <c r="CV962" s="26"/>
    </row>
    <row r="963" spans="1:100" ht="1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26"/>
      <c r="BL963" s="26"/>
      <c r="BM963" s="26"/>
      <c r="BN963" s="26"/>
      <c r="BO963" s="26"/>
      <c r="BP963" s="26"/>
      <c r="BQ963" s="26"/>
      <c r="BR963" s="26"/>
      <c r="BS963" s="26"/>
      <c r="BT963" s="26"/>
      <c r="BU963" s="26"/>
      <c r="BV963" s="26"/>
      <c r="BW963" s="26"/>
      <c r="BX963" s="26"/>
      <c r="BY963" s="26"/>
      <c r="BZ963" s="26"/>
      <c r="CA963" s="26"/>
      <c r="CB963" s="26"/>
      <c r="CC963" s="26"/>
      <c r="CD963" s="26"/>
      <c r="CE963" s="26"/>
      <c r="CF963" s="26"/>
      <c r="CG963" s="26"/>
      <c r="CH963" s="26"/>
      <c r="CI963" s="26"/>
      <c r="CJ963" s="26"/>
      <c r="CK963" s="26"/>
      <c r="CL963" s="26"/>
      <c r="CM963" s="26"/>
      <c r="CN963" s="26"/>
      <c r="CO963" s="26"/>
      <c r="CP963" s="26"/>
      <c r="CQ963" s="26"/>
      <c r="CR963" s="26"/>
      <c r="CS963" s="26"/>
      <c r="CT963" s="26"/>
      <c r="CU963" s="26"/>
      <c r="CV963" s="26"/>
    </row>
    <row r="964" spans="1:100" ht="13">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c r="BJ964" s="26"/>
      <c r="BK964" s="26"/>
      <c r="BL964" s="26"/>
      <c r="BM964" s="26"/>
      <c r="BN964" s="26"/>
      <c r="BO964" s="26"/>
      <c r="BP964" s="26"/>
      <c r="BQ964" s="26"/>
      <c r="BR964" s="26"/>
      <c r="BS964" s="26"/>
      <c r="BT964" s="26"/>
      <c r="BU964" s="26"/>
      <c r="BV964" s="26"/>
      <c r="BW964" s="26"/>
      <c r="BX964" s="26"/>
      <c r="BY964" s="26"/>
      <c r="BZ964" s="26"/>
      <c r="CA964" s="26"/>
      <c r="CB964" s="26"/>
      <c r="CC964" s="26"/>
      <c r="CD964" s="26"/>
      <c r="CE964" s="26"/>
      <c r="CF964" s="26"/>
      <c r="CG964" s="26"/>
      <c r="CH964" s="26"/>
      <c r="CI964" s="26"/>
      <c r="CJ964" s="26"/>
      <c r="CK964" s="26"/>
      <c r="CL964" s="26"/>
      <c r="CM964" s="26"/>
      <c r="CN964" s="26"/>
      <c r="CO964" s="26"/>
      <c r="CP964" s="26"/>
      <c r="CQ964" s="26"/>
      <c r="CR964" s="26"/>
      <c r="CS964" s="26"/>
      <c r="CT964" s="26"/>
      <c r="CU964" s="26"/>
      <c r="CV964" s="26"/>
    </row>
    <row r="965" spans="1:100" ht="13">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26"/>
      <c r="BL965" s="26"/>
      <c r="BM965" s="26"/>
      <c r="BN965" s="26"/>
      <c r="BO965" s="26"/>
      <c r="BP965" s="26"/>
      <c r="BQ965" s="26"/>
      <c r="BR965" s="26"/>
      <c r="BS965" s="26"/>
      <c r="BT965" s="26"/>
      <c r="BU965" s="26"/>
      <c r="BV965" s="26"/>
      <c r="BW965" s="26"/>
      <c r="BX965" s="26"/>
      <c r="BY965" s="26"/>
      <c r="BZ965" s="26"/>
      <c r="CA965" s="26"/>
      <c r="CB965" s="26"/>
      <c r="CC965" s="26"/>
      <c r="CD965" s="26"/>
      <c r="CE965" s="26"/>
      <c r="CF965" s="26"/>
      <c r="CG965" s="26"/>
      <c r="CH965" s="26"/>
      <c r="CI965" s="26"/>
      <c r="CJ965" s="26"/>
      <c r="CK965" s="26"/>
      <c r="CL965" s="26"/>
      <c r="CM965" s="26"/>
      <c r="CN965" s="26"/>
      <c r="CO965" s="26"/>
      <c r="CP965" s="26"/>
      <c r="CQ965" s="26"/>
      <c r="CR965" s="26"/>
      <c r="CS965" s="26"/>
      <c r="CT965" s="26"/>
      <c r="CU965" s="26"/>
      <c r="CV965" s="26"/>
    </row>
    <row r="966" spans="1:100" ht="13">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c r="BJ966" s="26"/>
      <c r="BK966" s="26"/>
      <c r="BL966" s="26"/>
      <c r="BM966" s="26"/>
      <c r="BN966" s="26"/>
      <c r="BO966" s="26"/>
      <c r="BP966" s="26"/>
      <c r="BQ966" s="26"/>
      <c r="BR966" s="26"/>
      <c r="BS966" s="26"/>
      <c r="BT966" s="26"/>
      <c r="BU966" s="26"/>
      <c r="BV966" s="26"/>
      <c r="BW966" s="26"/>
      <c r="BX966" s="26"/>
      <c r="BY966" s="26"/>
      <c r="BZ966" s="26"/>
      <c r="CA966" s="26"/>
      <c r="CB966" s="26"/>
      <c r="CC966" s="26"/>
      <c r="CD966" s="26"/>
      <c r="CE966" s="26"/>
      <c r="CF966" s="26"/>
      <c r="CG966" s="26"/>
      <c r="CH966" s="26"/>
      <c r="CI966" s="26"/>
      <c r="CJ966" s="26"/>
      <c r="CK966" s="26"/>
      <c r="CL966" s="26"/>
      <c r="CM966" s="26"/>
      <c r="CN966" s="26"/>
      <c r="CO966" s="26"/>
      <c r="CP966" s="26"/>
      <c r="CQ966" s="26"/>
      <c r="CR966" s="26"/>
      <c r="CS966" s="26"/>
      <c r="CT966" s="26"/>
      <c r="CU966" s="26"/>
      <c r="CV966" s="26"/>
    </row>
    <row r="967" spans="1:100" ht="13">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c r="BJ967" s="26"/>
      <c r="BK967" s="26"/>
      <c r="BL967" s="26"/>
      <c r="BM967" s="26"/>
      <c r="BN967" s="26"/>
      <c r="BO967" s="26"/>
      <c r="BP967" s="26"/>
      <c r="BQ967" s="26"/>
      <c r="BR967" s="26"/>
      <c r="BS967" s="26"/>
      <c r="BT967" s="26"/>
      <c r="BU967" s="26"/>
      <c r="BV967" s="26"/>
      <c r="BW967" s="26"/>
      <c r="BX967" s="26"/>
      <c r="BY967" s="26"/>
      <c r="BZ967" s="26"/>
      <c r="CA967" s="26"/>
      <c r="CB967" s="26"/>
      <c r="CC967" s="26"/>
      <c r="CD967" s="26"/>
      <c r="CE967" s="26"/>
      <c r="CF967" s="26"/>
      <c r="CG967" s="26"/>
      <c r="CH967" s="26"/>
      <c r="CI967" s="26"/>
      <c r="CJ967" s="26"/>
      <c r="CK967" s="26"/>
      <c r="CL967" s="26"/>
      <c r="CM967" s="26"/>
      <c r="CN967" s="26"/>
      <c r="CO967" s="26"/>
      <c r="CP967" s="26"/>
      <c r="CQ967" s="26"/>
      <c r="CR967" s="26"/>
      <c r="CS967" s="26"/>
      <c r="CT967" s="26"/>
      <c r="CU967" s="26"/>
      <c r="CV967" s="26"/>
    </row>
    <row r="968" spans="1:100" ht="13">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26"/>
      <c r="BL968" s="26"/>
      <c r="BM968" s="26"/>
      <c r="BN968" s="26"/>
      <c r="BO968" s="26"/>
      <c r="BP968" s="26"/>
      <c r="BQ968" s="26"/>
      <c r="BR968" s="26"/>
      <c r="BS968" s="26"/>
      <c r="BT968" s="26"/>
      <c r="BU968" s="26"/>
      <c r="BV968" s="26"/>
      <c r="BW968" s="26"/>
      <c r="BX968" s="26"/>
      <c r="BY968" s="26"/>
      <c r="BZ968" s="26"/>
      <c r="CA968" s="26"/>
      <c r="CB968" s="26"/>
      <c r="CC968" s="26"/>
      <c r="CD968" s="26"/>
      <c r="CE968" s="26"/>
      <c r="CF968" s="26"/>
      <c r="CG968" s="26"/>
      <c r="CH968" s="26"/>
      <c r="CI968" s="26"/>
      <c r="CJ968" s="26"/>
      <c r="CK968" s="26"/>
      <c r="CL968" s="26"/>
      <c r="CM968" s="26"/>
      <c r="CN968" s="26"/>
      <c r="CO968" s="26"/>
      <c r="CP968" s="26"/>
      <c r="CQ968" s="26"/>
      <c r="CR968" s="26"/>
      <c r="CS968" s="26"/>
      <c r="CT968" s="26"/>
      <c r="CU968" s="26"/>
      <c r="CV968" s="26"/>
    </row>
    <row r="969" spans="1:100" ht="13">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c r="BI969" s="26"/>
      <c r="BJ969" s="26"/>
      <c r="BK969" s="26"/>
      <c r="BL969" s="26"/>
      <c r="BM969" s="26"/>
      <c r="BN969" s="26"/>
      <c r="BO969" s="26"/>
      <c r="BP969" s="26"/>
      <c r="BQ969" s="26"/>
      <c r="BR969" s="26"/>
      <c r="BS969" s="26"/>
      <c r="BT969" s="26"/>
      <c r="BU969" s="26"/>
      <c r="BV969" s="26"/>
      <c r="BW969" s="26"/>
      <c r="BX969" s="26"/>
      <c r="BY969" s="26"/>
      <c r="BZ969" s="26"/>
      <c r="CA969" s="26"/>
      <c r="CB969" s="26"/>
      <c r="CC969" s="26"/>
      <c r="CD969" s="26"/>
      <c r="CE969" s="26"/>
      <c r="CF969" s="26"/>
      <c r="CG969" s="26"/>
      <c r="CH969" s="26"/>
      <c r="CI969" s="26"/>
      <c r="CJ969" s="26"/>
      <c r="CK969" s="26"/>
      <c r="CL969" s="26"/>
      <c r="CM969" s="26"/>
      <c r="CN969" s="26"/>
      <c r="CO969" s="26"/>
      <c r="CP969" s="26"/>
      <c r="CQ969" s="26"/>
      <c r="CR969" s="26"/>
      <c r="CS969" s="26"/>
      <c r="CT969" s="26"/>
      <c r="CU969" s="26"/>
      <c r="CV969" s="26"/>
    </row>
    <row r="970" spans="1:100" ht="13">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c r="BI970" s="26"/>
      <c r="BJ970" s="26"/>
      <c r="BK970" s="26"/>
      <c r="BL970" s="26"/>
      <c r="BM970" s="26"/>
      <c r="BN970" s="26"/>
      <c r="BO970" s="26"/>
      <c r="BP970" s="26"/>
      <c r="BQ970" s="26"/>
      <c r="BR970" s="26"/>
      <c r="BS970" s="26"/>
      <c r="BT970" s="26"/>
      <c r="BU970" s="26"/>
      <c r="BV970" s="26"/>
      <c r="BW970" s="26"/>
      <c r="BX970" s="26"/>
      <c r="BY970" s="26"/>
      <c r="BZ970" s="26"/>
      <c r="CA970" s="26"/>
      <c r="CB970" s="26"/>
      <c r="CC970" s="26"/>
      <c r="CD970" s="26"/>
      <c r="CE970" s="26"/>
      <c r="CF970" s="26"/>
      <c r="CG970" s="26"/>
      <c r="CH970" s="26"/>
      <c r="CI970" s="26"/>
      <c r="CJ970" s="26"/>
      <c r="CK970" s="26"/>
      <c r="CL970" s="26"/>
      <c r="CM970" s="26"/>
      <c r="CN970" s="26"/>
      <c r="CO970" s="26"/>
      <c r="CP970" s="26"/>
      <c r="CQ970" s="26"/>
      <c r="CR970" s="26"/>
      <c r="CS970" s="26"/>
      <c r="CT970" s="26"/>
      <c r="CU970" s="26"/>
      <c r="CV970" s="26"/>
    </row>
    <row r="971" spans="1:100" ht="13">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c r="BI971" s="26"/>
      <c r="BJ971" s="26"/>
      <c r="BK971" s="26"/>
      <c r="BL971" s="26"/>
      <c r="BM971" s="26"/>
      <c r="BN971" s="26"/>
      <c r="BO971" s="26"/>
      <c r="BP971" s="26"/>
      <c r="BQ971" s="26"/>
      <c r="BR971" s="26"/>
      <c r="BS971" s="26"/>
      <c r="BT971" s="26"/>
      <c r="BU971" s="26"/>
      <c r="BV971" s="26"/>
      <c r="BW971" s="26"/>
      <c r="BX971" s="26"/>
      <c r="BY971" s="26"/>
      <c r="BZ971" s="26"/>
      <c r="CA971" s="26"/>
      <c r="CB971" s="26"/>
      <c r="CC971" s="26"/>
      <c r="CD971" s="26"/>
      <c r="CE971" s="26"/>
      <c r="CF971" s="26"/>
      <c r="CG971" s="26"/>
      <c r="CH971" s="26"/>
      <c r="CI971" s="26"/>
      <c r="CJ971" s="26"/>
      <c r="CK971" s="26"/>
      <c r="CL971" s="26"/>
      <c r="CM971" s="26"/>
      <c r="CN971" s="26"/>
      <c r="CO971" s="26"/>
      <c r="CP971" s="26"/>
      <c r="CQ971" s="26"/>
      <c r="CR971" s="26"/>
      <c r="CS971" s="26"/>
      <c r="CT971" s="26"/>
      <c r="CU971" s="26"/>
      <c r="CV971" s="26"/>
    </row>
    <row r="972" spans="1:100" ht="13">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c r="BI972" s="26"/>
      <c r="BJ972" s="26"/>
      <c r="BK972" s="26"/>
      <c r="BL972" s="26"/>
      <c r="BM972" s="26"/>
      <c r="BN972" s="26"/>
      <c r="BO972" s="26"/>
      <c r="BP972" s="26"/>
      <c r="BQ972" s="26"/>
      <c r="BR972" s="26"/>
      <c r="BS972" s="26"/>
      <c r="BT972" s="26"/>
      <c r="BU972" s="26"/>
      <c r="BV972" s="26"/>
      <c r="BW972" s="26"/>
      <c r="BX972" s="26"/>
      <c r="BY972" s="26"/>
      <c r="BZ972" s="26"/>
      <c r="CA972" s="26"/>
      <c r="CB972" s="26"/>
      <c r="CC972" s="26"/>
      <c r="CD972" s="26"/>
      <c r="CE972" s="26"/>
      <c r="CF972" s="26"/>
      <c r="CG972" s="26"/>
      <c r="CH972" s="26"/>
      <c r="CI972" s="26"/>
      <c r="CJ972" s="26"/>
      <c r="CK972" s="26"/>
      <c r="CL972" s="26"/>
      <c r="CM972" s="26"/>
      <c r="CN972" s="26"/>
      <c r="CO972" s="26"/>
      <c r="CP972" s="26"/>
      <c r="CQ972" s="26"/>
      <c r="CR972" s="26"/>
      <c r="CS972" s="26"/>
      <c r="CT972" s="26"/>
      <c r="CU972" s="26"/>
      <c r="CV972" s="26"/>
    </row>
    <row r="973" spans="1:100" ht="1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c r="BI973" s="26"/>
      <c r="BJ973" s="26"/>
      <c r="BK973" s="26"/>
      <c r="BL973" s="26"/>
      <c r="BM973" s="26"/>
      <c r="BN973" s="26"/>
      <c r="BO973" s="26"/>
      <c r="BP973" s="26"/>
      <c r="BQ973" s="26"/>
      <c r="BR973" s="26"/>
      <c r="BS973" s="26"/>
      <c r="BT973" s="26"/>
      <c r="BU973" s="26"/>
      <c r="BV973" s="26"/>
      <c r="BW973" s="26"/>
      <c r="BX973" s="26"/>
      <c r="BY973" s="26"/>
      <c r="BZ973" s="26"/>
      <c r="CA973" s="26"/>
      <c r="CB973" s="26"/>
      <c r="CC973" s="26"/>
      <c r="CD973" s="26"/>
      <c r="CE973" s="26"/>
      <c r="CF973" s="26"/>
      <c r="CG973" s="26"/>
      <c r="CH973" s="26"/>
      <c r="CI973" s="26"/>
      <c r="CJ973" s="26"/>
      <c r="CK973" s="26"/>
      <c r="CL973" s="26"/>
      <c r="CM973" s="26"/>
      <c r="CN973" s="26"/>
      <c r="CO973" s="26"/>
      <c r="CP973" s="26"/>
      <c r="CQ973" s="26"/>
      <c r="CR973" s="26"/>
      <c r="CS973" s="26"/>
      <c r="CT973" s="26"/>
      <c r="CU973" s="26"/>
      <c r="CV973" s="26"/>
    </row>
    <row r="974" spans="1:100" ht="13">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c r="BI974" s="26"/>
      <c r="BJ974" s="26"/>
      <c r="BK974" s="26"/>
      <c r="BL974" s="26"/>
      <c r="BM974" s="26"/>
      <c r="BN974" s="26"/>
      <c r="BO974" s="26"/>
      <c r="BP974" s="26"/>
      <c r="BQ974" s="26"/>
      <c r="BR974" s="26"/>
      <c r="BS974" s="26"/>
      <c r="BT974" s="26"/>
      <c r="BU974" s="26"/>
      <c r="BV974" s="26"/>
      <c r="BW974" s="26"/>
      <c r="BX974" s="26"/>
      <c r="BY974" s="26"/>
      <c r="BZ974" s="26"/>
      <c r="CA974" s="26"/>
      <c r="CB974" s="26"/>
      <c r="CC974" s="26"/>
      <c r="CD974" s="26"/>
      <c r="CE974" s="26"/>
      <c r="CF974" s="26"/>
      <c r="CG974" s="26"/>
      <c r="CH974" s="26"/>
      <c r="CI974" s="26"/>
      <c r="CJ974" s="26"/>
      <c r="CK974" s="26"/>
      <c r="CL974" s="26"/>
      <c r="CM974" s="26"/>
      <c r="CN974" s="26"/>
      <c r="CO974" s="26"/>
      <c r="CP974" s="26"/>
      <c r="CQ974" s="26"/>
      <c r="CR974" s="26"/>
      <c r="CS974" s="26"/>
      <c r="CT974" s="26"/>
      <c r="CU974" s="26"/>
      <c r="CV974" s="26"/>
    </row>
    <row r="975" spans="1:100" ht="13">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row>
    <row r="976" spans="1:100" ht="13">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c r="CB976" s="26"/>
      <c r="CC976" s="26"/>
      <c r="CD976" s="26"/>
      <c r="CE976" s="26"/>
      <c r="CF976" s="26"/>
      <c r="CG976" s="26"/>
      <c r="CH976" s="26"/>
      <c r="CI976" s="26"/>
      <c r="CJ976" s="26"/>
      <c r="CK976" s="26"/>
      <c r="CL976" s="26"/>
      <c r="CM976" s="26"/>
      <c r="CN976" s="26"/>
      <c r="CO976" s="26"/>
      <c r="CP976" s="26"/>
      <c r="CQ976" s="26"/>
      <c r="CR976" s="26"/>
      <c r="CS976" s="26"/>
      <c r="CT976" s="26"/>
      <c r="CU976" s="26"/>
      <c r="CV976" s="26"/>
    </row>
    <row r="977" spans="1:100" ht="13">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26"/>
      <c r="CT977" s="26"/>
      <c r="CU977" s="26"/>
      <c r="CV977" s="26"/>
    </row>
    <row r="978" spans="1:100" ht="13">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c r="CB978" s="26"/>
      <c r="CC978" s="26"/>
      <c r="CD978" s="26"/>
      <c r="CE978" s="26"/>
      <c r="CF978" s="26"/>
      <c r="CG978" s="26"/>
      <c r="CH978" s="26"/>
      <c r="CI978" s="26"/>
      <c r="CJ978" s="26"/>
      <c r="CK978" s="26"/>
      <c r="CL978" s="26"/>
      <c r="CM978" s="26"/>
      <c r="CN978" s="26"/>
      <c r="CO978" s="26"/>
      <c r="CP978" s="26"/>
      <c r="CQ978" s="26"/>
      <c r="CR978" s="26"/>
      <c r="CS978" s="26"/>
      <c r="CT978" s="26"/>
      <c r="CU978" s="26"/>
      <c r="CV978" s="26"/>
    </row>
    <row r="979" spans="1:100" ht="13">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c r="CB979" s="26"/>
      <c r="CC979" s="26"/>
      <c r="CD979" s="26"/>
      <c r="CE979" s="26"/>
      <c r="CF979" s="26"/>
      <c r="CG979" s="26"/>
      <c r="CH979" s="26"/>
      <c r="CI979" s="26"/>
      <c r="CJ979" s="26"/>
      <c r="CK979" s="26"/>
      <c r="CL979" s="26"/>
      <c r="CM979" s="26"/>
      <c r="CN979" s="26"/>
      <c r="CO979" s="26"/>
      <c r="CP979" s="26"/>
      <c r="CQ979" s="26"/>
      <c r="CR979" s="26"/>
      <c r="CS979" s="26"/>
      <c r="CT979" s="26"/>
      <c r="CU979" s="26"/>
      <c r="CV979" s="26"/>
    </row>
    <row r="980" spans="1:100" ht="13">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c r="BJ980" s="26"/>
      <c r="BK980" s="26"/>
      <c r="BL980" s="26"/>
      <c r="BM980" s="26"/>
      <c r="BN980" s="26"/>
      <c r="BO980" s="26"/>
      <c r="BP980" s="26"/>
      <c r="BQ980" s="26"/>
      <c r="BR980" s="26"/>
      <c r="BS980" s="26"/>
      <c r="BT980" s="26"/>
      <c r="BU980" s="26"/>
      <c r="BV980" s="26"/>
      <c r="BW980" s="26"/>
      <c r="BX980" s="26"/>
      <c r="BY980" s="26"/>
      <c r="BZ980" s="26"/>
      <c r="CA980" s="26"/>
      <c r="CB980" s="26"/>
      <c r="CC980" s="26"/>
      <c r="CD980" s="26"/>
      <c r="CE980" s="26"/>
      <c r="CF980" s="26"/>
      <c r="CG980" s="26"/>
      <c r="CH980" s="26"/>
      <c r="CI980" s="26"/>
      <c r="CJ980" s="26"/>
      <c r="CK980" s="26"/>
      <c r="CL980" s="26"/>
      <c r="CM980" s="26"/>
      <c r="CN980" s="26"/>
      <c r="CO980" s="26"/>
      <c r="CP980" s="26"/>
      <c r="CQ980" s="26"/>
      <c r="CR980" s="26"/>
      <c r="CS980" s="26"/>
      <c r="CT980" s="26"/>
      <c r="CU980" s="26"/>
      <c r="CV980" s="26"/>
    </row>
    <row r="981" spans="1:100" ht="13">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c r="BO981" s="26"/>
      <c r="BP981" s="26"/>
      <c r="BQ981" s="26"/>
      <c r="BR981" s="26"/>
      <c r="BS981" s="26"/>
      <c r="BT981" s="26"/>
      <c r="BU981" s="26"/>
      <c r="BV981" s="26"/>
      <c r="BW981" s="26"/>
      <c r="BX981" s="26"/>
      <c r="BY981" s="26"/>
      <c r="BZ981" s="26"/>
      <c r="CA981" s="26"/>
      <c r="CB981" s="26"/>
      <c r="CC981" s="26"/>
      <c r="CD981" s="26"/>
      <c r="CE981" s="26"/>
      <c r="CF981" s="26"/>
      <c r="CG981" s="26"/>
      <c r="CH981" s="26"/>
      <c r="CI981" s="26"/>
      <c r="CJ981" s="26"/>
      <c r="CK981" s="26"/>
      <c r="CL981" s="26"/>
      <c r="CM981" s="26"/>
      <c r="CN981" s="26"/>
      <c r="CO981" s="26"/>
      <c r="CP981" s="26"/>
      <c r="CQ981" s="26"/>
      <c r="CR981" s="26"/>
      <c r="CS981" s="26"/>
      <c r="CT981" s="26"/>
      <c r="CU981" s="26"/>
      <c r="CV981" s="26"/>
    </row>
    <row r="982" spans="1:100" ht="13">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c r="BO982" s="26"/>
      <c r="BP982" s="26"/>
      <c r="BQ982" s="26"/>
      <c r="BR982" s="26"/>
      <c r="BS982" s="26"/>
      <c r="BT982" s="26"/>
      <c r="BU982" s="26"/>
      <c r="BV982" s="26"/>
      <c r="BW982" s="26"/>
      <c r="BX982" s="26"/>
      <c r="BY982" s="26"/>
      <c r="BZ982" s="26"/>
      <c r="CA982" s="26"/>
      <c r="CB982" s="26"/>
      <c r="CC982" s="26"/>
      <c r="CD982" s="26"/>
      <c r="CE982" s="26"/>
      <c r="CF982" s="26"/>
      <c r="CG982" s="26"/>
      <c r="CH982" s="26"/>
      <c r="CI982" s="26"/>
      <c r="CJ982" s="26"/>
      <c r="CK982" s="26"/>
      <c r="CL982" s="26"/>
      <c r="CM982" s="26"/>
      <c r="CN982" s="26"/>
      <c r="CO982" s="26"/>
      <c r="CP982" s="26"/>
      <c r="CQ982" s="26"/>
      <c r="CR982" s="26"/>
      <c r="CS982" s="26"/>
      <c r="CT982" s="26"/>
      <c r="CU982" s="26"/>
      <c r="CV982" s="26"/>
    </row>
    <row r="983" spans="1:100" ht="1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c r="BO983" s="26"/>
      <c r="BP983" s="26"/>
      <c r="BQ983" s="26"/>
      <c r="BR983" s="26"/>
      <c r="BS983" s="26"/>
      <c r="BT983" s="26"/>
      <c r="BU983" s="26"/>
      <c r="BV983" s="26"/>
      <c r="BW983" s="26"/>
      <c r="BX983" s="26"/>
      <c r="BY983" s="26"/>
      <c r="BZ983" s="26"/>
      <c r="CA983" s="26"/>
      <c r="CB983" s="26"/>
      <c r="CC983" s="26"/>
      <c r="CD983" s="26"/>
      <c r="CE983" s="26"/>
      <c r="CF983" s="26"/>
      <c r="CG983" s="26"/>
      <c r="CH983" s="26"/>
      <c r="CI983" s="26"/>
      <c r="CJ983" s="26"/>
      <c r="CK983" s="26"/>
      <c r="CL983" s="26"/>
      <c r="CM983" s="26"/>
      <c r="CN983" s="26"/>
      <c r="CO983" s="26"/>
      <c r="CP983" s="26"/>
      <c r="CQ983" s="26"/>
      <c r="CR983" s="26"/>
      <c r="CS983" s="26"/>
      <c r="CT983" s="26"/>
      <c r="CU983" s="26"/>
      <c r="CV983" s="26"/>
    </row>
    <row r="984" spans="1:100" ht="13">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c r="BO984" s="26"/>
      <c r="BP984" s="26"/>
      <c r="BQ984" s="26"/>
      <c r="BR984" s="26"/>
      <c r="BS984" s="26"/>
      <c r="BT984" s="26"/>
      <c r="BU984" s="26"/>
      <c r="BV984" s="26"/>
      <c r="BW984" s="26"/>
      <c r="BX984" s="26"/>
      <c r="BY984" s="26"/>
      <c r="BZ984" s="26"/>
      <c r="CA984" s="26"/>
      <c r="CB984" s="26"/>
      <c r="CC984" s="26"/>
      <c r="CD984" s="26"/>
      <c r="CE984" s="26"/>
      <c r="CF984" s="26"/>
      <c r="CG984" s="26"/>
      <c r="CH984" s="26"/>
      <c r="CI984" s="26"/>
      <c r="CJ984" s="26"/>
      <c r="CK984" s="26"/>
      <c r="CL984" s="26"/>
      <c r="CM984" s="26"/>
      <c r="CN984" s="26"/>
      <c r="CO984" s="26"/>
      <c r="CP984" s="26"/>
      <c r="CQ984" s="26"/>
      <c r="CR984" s="26"/>
      <c r="CS984" s="26"/>
      <c r="CT984" s="26"/>
      <c r="CU984" s="26"/>
      <c r="CV984" s="26"/>
    </row>
    <row r="985" spans="1:100" ht="13">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c r="BO985" s="26"/>
      <c r="BP985" s="26"/>
      <c r="BQ985" s="26"/>
      <c r="BR985" s="26"/>
      <c r="BS985" s="26"/>
      <c r="BT985" s="26"/>
      <c r="BU985" s="26"/>
      <c r="BV985" s="26"/>
      <c r="BW985" s="26"/>
      <c r="BX985" s="26"/>
      <c r="BY985" s="26"/>
      <c r="BZ985" s="26"/>
      <c r="CA985" s="26"/>
      <c r="CB985" s="26"/>
      <c r="CC985" s="26"/>
      <c r="CD985" s="26"/>
      <c r="CE985" s="26"/>
      <c r="CF985" s="26"/>
      <c r="CG985" s="26"/>
      <c r="CH985" s="26"/>
      <c r="CI985" s="26"/>
      <c r="CJ985" s="26"/>
      <c r="CK985" s="26"/>
      <c r="CL985" s="26"/>
      <c r="CM985" s="26"/>
      <c r="CN985" s="26"/>
      <c r="CO985" s="26"/>
      <c r="CP985" s="26"/>
      <c r="CQ985" s="26"/>
      <c r="CR985" s="26"/>
      <c r="CS985" s="26"/>
      <c r="CT985" s="26"/>
      <c r="CU985" s="26"/>
      <c r="CV985" s="26"/>
    </row>
    <row r="986" spans="1:100" ht="13">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c r="BO986" s="26"/>
      <c r="BP986" s="26"/>
      <c r="BQ986" s="26"/>
      <c r="BR986" s="26"/>
      <c r="BS986" s="26"/>
      <c r="BT986" s="26"/>
      <c r="BU986" s="26"/>
      <c r="BV986" s="26"/>
      <c r="BW986" s="26"/>
      <c r="BX986" s="26"/>
      <c r="BY986" s="26"/>
      <c r="BZ986" s="26"/>
      <c r="CA986" s="26"/>
      <c r="CB986" s="26"/>
      <c r="CC986" s="26"/>
      <c r="CD986" s="26"/>
      <c r="CE986" s="26"/>
      <c r="CF986" s="26"/>
      <c r="CG986" s="26"/>
      <c r="CH986" s="26"/>
      <c r="CI986" s="26"/>
      <c r="CJ986" s="26"/>
      <c r="CK986" s="26"/>
      <c r="CL986" s="26"/>
      <c r="CM986" s="26"/>
      <c r="CN986" s="26"/>
      <c r="CO986" s="26"/>
      <c r="CP986" s="26"/>
      <c r="CQ986" s="26"/>
      <c r="CR986" s="26"/>
      <c r="CS986" s="26"/>
      <c r="CT986" s="26"/>
      <c r="CU986" s="26"/>
      <c r="CV986" s="26"/>
    </row>
    <row r="987" spans="1:100" ht="13">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c r="BO987" s="26"/>
      <c r="BP987" s="26"/>
      <c r="BQ987" s="26"/>
      <c r="BR987" s="26"/>
      <c r="BS987" s="26"/>
      <c r="BT987" s="26"/>
      <c r="BU987" s="26"/>
      <c r="BV987" s="26"/>
      <c r="BW987" s="26"/>
      <c r="BX987" s="26"/>
      <c r="BY987" s="26"/>
      <c r="BZ987" s="26"/>
      <c r="CA987" s="26"/>
      <c r="CB987" s="26"/>
      <c r="CC987" s="26"/>
      <c r="CD987" s="26"/>
      <c r="CE987" s="26"/>
      <c r="CF987" s="26"/>
      <c r="CG987" s="26"/>
      <c r="CH987" s="26"/>
      <c r="CI987" s="26"/>
      <c r="CJ987" s="26"/>
      <c r="CK987" s="26"/>
      <c r="CL987" s="26"/>
      <c r="CM987" s="26"/>
      <c r="CN987" s="26"/>
      <c r="CO987" s="26"/>
      <c r="CP987" s="26"/>
      <c r="CQ987" s="26"/>
      <c r="CR987" s="26"/>
      <c r="CS987" s="26"/>
      <c r="CT987" s="26"/>
      <c r="CU987" s="26"/>
      <c r="CV987" s="26"/>
    </row>
    <row r="988" spans="1:100" ht="13">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c r="BI988" s="26"/>
      <c r="BJ988" s="26"/>
      <c r="BK988" s="26"/>
      <c r="BL988" s="26"/>
      <c r="BM988" s="26"/>
      <c r="BN988" s="26"/>
      <c r="BO988" s="26"/>
      <c r="BP988" s="26"/>
      <c r="BQ988" s="26"/>
      <c r="BR988" s="26"/>
      <c r="BS988" s="26"/>
      <c r="BT988" s="26"/>
      <c r="BU988" s="26"/>
      <c r="BV988" s="26"/>
      <c r="BW988" s="26"/>
      <c r="BX988" s="26"/>
      <c r="BY988" s="26"/>
      <c r="BZ988" s="26"/>
      <c r="CA988" s="26"/>
      <c r="CB988" s="26"/>
      <c r="CC988" s="26"/>
      <c r="CD988" s="26"/>
      <c r="CE988" s="26"/>
      <c r="CF988" s="26"/>
      <c r="CG988" s="26"/>
      <c r="CH988" s="26"/>
      <c r="CI988" s="26"/>
      <c r="CJ988" s="26"/>
      <c r="CK988" s="26"/>
      <c r="CL988" s="26"/>
      <c r="CM988" s="26"/>
      <c r="CN988" s="26"/>
      <c r="CO988" s="26"/>
      <c r="CP988" s="26"/>
      <c r="CQ988" s="26"/>
      <c r="CR988" s="26"/>
      <c r="CS988" s="26"/>
      <c r="CT988" s="26"/>
      <c r="CU988" s="26"/>
      <c r="CV988" s="26"/>
    </row>
    <row r="989" spans="1:100" ht="13">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c r="BO989" s="26"/>
      <c r="BP989" s="26"/>
      <c r="BQ989" s="26"/>
      <c r="BR989" s="26"/>
      <c r="BS989" s="26"/>
      <c r="BT989" s="26"/>
      <c r="BU989" s="26"/>
      <c r="BV989" s="26"/>
      <c r="BW989" s="26"/>
      <c r="BX989" s="26"/>
      <c r="BY989" s="26"/>
      <c r="BZ989" s="26"/>
      <c r="CA989" s="26"/>
      <c r="CB989" s="26"/>
      <c r="CC989" s="26"/>
      <c r="CD989" s="26"/>
      <c r="CE989" s="26"/>
      <c r="CF989" s="26"/>
      <c r="CG989" s="26"/>
      <c r="CH989" s="26"/>
      <c r="CI989" s="26"/>
      <c r="CJ989" s="26"/>
      <c r="CK989" s="26"/>
      <c r="CL989" s="26"/>
      <c r="CM989" s="26"/>
      <c r="CN989" s="26"/>
      <c r="CO989" s="26"/>
      <c r="CP989" s="26"/>
      <c r="CQ989" s="26"/>
      <c r="CR989" s="26"/>
      <c r="CS989" s="26"/>
      <c r="CT989" s="26"/>
      <c r="CU989" s="26"/>
      <c r="CV989" s="26"/>
    </row>
    <row r="990" spans="1:100" ht="13">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c r="BI990" s="26"/>
      <c r="BJ990" s="26"/>
      <c r="BK990" s="26"/>
      <c r="BL990" s="26"/>
      <c r="BM990" s="26"/>
      <c r="BN990" s="26"/>
      <c r="BO990" s="26"/>
      <c r="BP990" s="26"/>
      <c r="BQ990" s="26"/>
      <c r="BR990" s="26"/>
      <c r="BS990" s="26"/>
      <c r="BT990" s="26"/>
      <c r="BU990" s="26"/>
      <c r="BV990" s="26"/>
      <c r="BW990" s="26"/>
      <c r="BX990" s="26"/>
      <c r="BY990" s="26"/>
      <c r="BZ990" s="26"/>
      <c r="CA990" s="26"/>
      <c r="CB990" s="26"/>
      <c r="CC990" s="26"/>
      <c r="CD990" s="26"/>
      <c r="CE990" s="26"/>
      <c r="CF990" s="26"/>
      <c r="CG990" s="26"/>
      <c r="CH990" s="26"/>
      <c r="CI990" s="26"/>
      <c r="CJ990" s="26"/>
      <c r="CK990" s="26"/>
      <c r="CL990" s="26"/>
      <c r="CM990" s="26"/>
      <c r="CN990" s="26"/>
      <c r="CO990" s="26"/>
      <c r="CP990" s="26"/>
      <c r="CQ990" s="26"/>
      <c r="CR990" s="26"/>
      <c r="CS990" s="26"/>
      <c r="CT990" s="26"/>
      <c r="CU990" s="26"/>
      <c r="CV990" s="26"/>
    </row>
    <row r="991" spans="1:100" ht="13">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c r="BI991" s="26"/>
      <c r="BJ991" s="26"/>
      <c r="BK991" s="26"/>
      <c r="BL991" s="26"/>
      <c r="BM991" s="26"/>
      <c r="BN991" s="26"/>
      <c r="BO991" s="26"/>
      <c r="BP991" s="26"/>
      <c r="BQ991" s="26"/>
      <c r="BR991" s="26"/>
      <c r="BS991" s="26"/>
      <c r="BT991" s="26"/>
      <c r="BU991" s="26"/>
      <c r="BV991" s="26"/>
      <c r="BW991" s="26"/>
      <c r="BX991" s="26"/>
      <c r="BY991" s="26"/>
      <c r="BZ991" s="26"/>
      <c r="CA991" s="26"/>
      <c r="CB991" s="26"/>
      <c r="CC991" s="26"/>
      <c r="CD991" s="26"/>
      <c r="CE991" s="26"/>
      <c r="CF991" s="26"/>
      <c r="CG991" s="26"/>
      <c r="CH991" s="26"/>
      <c r="CI991" s="26"/>
      <c r="CJ991" s="26"/>
      <c r="CK991" s="26"/>
      <c r="CL991" s="26"/>
      <c r="CM991" s="26"/>
      <c r="CN991" s="26"/>
      <c r="CO991" s="26"/>
      <c r="CP991" s="26"/>
      <c r="CQ991" s="26"/>
      <c r="CR991" s="26"/>
      <c r="CS991" s="26"/>
      <c r="CT991" s="26"/>
      <c r="CU991" s="26"/>
      <c r="CV991" s="26"/>
    </row>
    <row r="992" spans="1:100" ht="13">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c r="BI992" s="26"/>
      <c r="BJ992" s="26"/>
      <c r="BK992" s="26"/>
      <c r="BL992" s="26"/>
      <c r="BM992" s="26"/>
      <c r="BN992" s="26"/>
      <c r="BO992" s="26"/>
      <c r="BP992" s="26"/>
      <c r="BQ992" s="26"/>
      <c r="BR992" s="26"/>
      <c r="BS992" s="26"/>
      <c r="BT992" s="26"/>
      <c r="BU992" s="26"/>
      <c r="BV992" s="26"/>
      <c r="BW992" s="26"/>
      <c r="BX992" s="26"/>
      <c r="BY992" s="26"/>
      <c r="BZ992" s="26"/>
      <c r="CA992" s="26"/>
      <c r="CB992" s="26"/>
      <c r="CC992" s="26"/>
      <c r="CD992" s="26"/>
      <c r="CE992" s="26"/>
      <c r="CF992" s="26"/>
      <c r="CG992" s="26"/>
      <c r="CH992" s="26"/>
      <c r="CI992" s="26"/>
      <c r="CJ992" s="26"/>
      <c r="CK992" s="26"/>
      <c r="CL992" s="26"/>
      <c r="CM992" s="26"/>
      <c r="CN992" s="26"/>
      <c r="CO992" s="26"/>
      <c r="CP992" s="26"/>
      <c r="CQ992" s="26"/>
      <c r="CR992" s="26"/>
      <c r="CS992" s="26"/>
      <c r="CT992" s="26"/>
      <c r="CU992" s="26"/>
      <c r="CV992" s="26"/>
    </row>
    <row r="993" spans="1:100" ht="1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c r="BI993" s="26"/>
      <c r="BJ993" s="26"/>
      <c r="BK993" s="26"/>
      <c r="BL993" s="26"/>
      <c r="BM993" s="26"/>
      <c r="BN993" s="26"/>
      <c r="BO993" s="26"/>
      <c r="BP993" s="26"/>
      <c r="BQ993" s="26"/>
      <c r="BR993" s="26"/>
      <c r="BS993" s="26"/>
      <c r="BT993" s="26"/>
      <c r="BU993" s="26"/>
      <c r="BV993" s="26"/>
      <c r="BW993" s="26"/>
      <c r="BX993" s="26"/>
      <c r="BY993" s="26"/>
      <c r="BZ993" s="26"/>
      <c r="CA993" s="26"/>
      <c r="CB993" s="26"/>
      <c r="CC993" s="26"/>
      <c r="CD993" s="26"/>
      <c r="CE993" s="26"/>
      <c r="CF993" s="26"/>
      <c r="CG993" s="26"/>
      <c r="CH993" s="26"/>
      <c r="CI993" s="26"/>
      <c r="CJ993" s="26"/>
      <c r="CK993" s="26"/>
      <c r="CL993" s="26"/>
      <c r="CM993" s="26"/>
      <c r="CN993" s="26"/>
      <c r="CO993" s="26"/>
      <c r="CP993" s="26"/>
      <c r="CQ993" s="26"/>
      <c r="CR993" s="26"/>
      <c r="CS993" s="26"/>
      <c r="CT993" s="26"/>
      <c r="CU993" s="26"/>
      <c r="CV993" s="26"/>
    </row>
    <row r="994" spans="1:100" ht="13">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c r="BI994" s="26"/>
      <c r="BJ994" s="26"/>
      <c r="BK994" s="26"/>
      <c r="BL994" s="26"/>
      <c r="BM994" s="26"/>
      <c r="BN994" s="26"/>
      <c r="BO994" s="26"/>
      <c r="BP994" s="26"/>
      <c r="BQ994" s="26"/>
      <c r="BR994" s="26"/>
      <c r="BS994" s="26"/>
      <c r="BT994" s="26"/>
      <c r="BU994" s="26"/>
      <c r="BV994" s="26"/>
      <c r="BW994" s="26"/>
      <c r="BX994" s="26"/>
      <c r="BY994" s="26"/>
      <c r="BZ994" s="26"/>
      <c r="CA994" s="26"/>
      <c r="CB994" s="26"/>
      <c r="CC994" s="26"/>
      <c r="CD994" s="26"/>
      <c r="CE994" s="26"/>
      <c r="CF994" s="26"/>
      <c r="CG994" s="26"/>
      <c r="CH994" s="26"/>
      <c r="CI994" s="26"/>
      <c r="CJ994" s="26"/>
      <c r="CK994" s="26"/>
      <c r="CL994" s="26"/>
      <c r="CM994" s="26"/>
      <c r="CN994" s="26"/>
      <c r="CO994" s="26"/>
      <c r="CP994" s="26"/>
      <c r="CQ994" s="26"/>
      <c r="CR994" s="26"/>
      <c r="CS994" s="26"/>
      <c r="CT994" s="26"/>
      <c r="CU994" s="26"/>
      <c r="CV994" s="26"/>
    </row>
    <row r="995" spans="1:100" ht="13">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c r="BI995" s="26"/>
      <c r="BJ995" s="26"/>
      <c r="BK995" s="26"/>
      <c r="BL995" s="26"/>
      <c r="BM995" s="26"/>
      <c r="BN995" s="26"/>
      <c r="BO995" s="26"/>
      <c r="BP995" s="26"/>
      <c r="BQ995" s="26"/>
      <c r="BR995" s="26"/>
      <c r="BS995" s="26"/>
      <c r="BT995" s="26"/>
      <c r="BU995" s="26"/>
      <c r="BV995" s="26"/>
      <c r="BW995" s="26"/>
      <c r="BX995" s="26"/>
      <c r="BY995" s="26"/>
      <c r="BZ995" s="26"/>
      <c r="CA995" s="26"/>
      <c r="CB995" s="26"/>
      <c r="CC995" s="26"/>
      <c r="CD995" s="26"/>
      <c r="CE995" s="26"/>
      <c r="CF995" s="26"/>
      <c r="CG995" s="26"/>
      <c r="CH995" s="26"/>
      <c r="CI995" s="26"/>
      <c r="CJ995" s="26"/>
      <c r="CK995" s="26"/>
      <c r="CL995" s="26"/>
      <c r="CM995" s="26"/>
      <c r="CN995" s="26"/>
      <c r="CO995" s="26"/>
      <c r="CP995" s="26"/>
      <c r="CQ995" s="26"/>
      <c r="CR995" s="26"/>
      <c r="CS995" s="26"/>
      <c r="CT995" s="26"/>
      <c r="CU995" s="26"/>
      <c r="CV995" s="26"/>
    </row>
    <row r="996" spans="1:100" ht="13">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c r="BO996" s="26"/>
      <c r="BP996" s="26"/>
      <c r="BQ996" s="26"/>
      <c r="BR996" s="26"/>
      <c r="BS996" s="26"/>
      <c r="BT996" s="26"/>
      <c r="BU996" s="26"/>
      <c r="BV996" s="26"/>
      <c r="BW996" s="26"/>
      <c r="BX996" s="26"/>
      <c r="BY996" s="26"/>
      <c r="BZ996" s="26"/>
      <c r="CA996" s="26"/>
      <c r="CB996" s="26"/>
      <c r="CC996" s="26"/>
      <c r="CD996" s="26"/>
      <c r="CE996" s="26"/>
      <c r="CF996" s="26"/>
      <c r="CG996" s="26"/>
      <c r="CH996" s="26"/>
      <c r="CI996" s="26"/>
      <c r="CJ996" s="26"/>
      <c r="CK996" s="26"/>
      <c r="CL996" s="26"/>
      <c r="CM996" s="26"/>
      <c r="CN996" s="26"/>
      <c r="CO996" s="26"/>
      <c r="CP996" s="26"/>
      <c r="CQ996" s="26"/>
      <c r="CR996" s="26"/>
      <c r="CS996" s="26"/>
      <c r="CT996" s="26"/>
      <c r="CU996" s="26"/>
      <c r="CV996" s="26"/>
    </row>
    <row r="997" spans="1:100" ht="13">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c r="BO997" s="26"/>
      <c r="BP997" s="26"/>
      <c r="BQ997" s="26"/>
      <c r="BR997" s="26"/>
      <c r="BS997" s="26"/>
      <c r="BT997" s="26"/>
      <c r="BU997" s="26"/>
      <c r="BV997" s="26"/>
      <c r="BW997" s="26"/>
      <c r="BX997" s="26"/>
      <c r="BY997" s="26"/>
      <c r="BZ997" s="26"/>
      <c r="CA997" s="26"/>
      <c r="CB997" s="26"/>
      <c r="CC997" s="26"/>
      <c r="CD997" s="26"/>
      <c r="CE997" s="26"/>
      <c r="CF997" s="26"/>
      <c r="CG997" s="26"/>
      <c r="CH997" s="26"/>
      <c r="CI997" s="26"/>
      <c r="CJ997" s="26"/>
      <c r="CK997" s="26"/>
      <c r="CL997" s="26"/>
      <c r="CM997" s="26"/>
      <c r="CN997" s="26"/>
      <c r="CO997" s="26"/>
      <c r="CP997" s="26"/>
      <c r="CQ997" s="26"/>
      <c r="CR997" s="26"/>
      <c r="CS997" s="26"/>
      <c r="CT997" s="26"/>
      <c r="CU997" s="26"/>
      <c r="CV997" s="26"/>
    </row>
    <row r="998" spans="1:100" ht="13">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c r="BO998" s="26"/>
      <c r="BP998" s="26"/>
      <c r="BQ998" s="26"/>
      <c r="BR998" s="26"/>
      <c r="BS998" s="26"/>
      <c r="BT998" s="26"/>
      <c r="BU998" s="26"/>
      <c r="BV998" s="26"/>
      <c r="BW998" s="26"/>
      <c r="BX998" s="26"/>
      <c r="BY998" s="26"/>
      <c r="BZ998" s="26"/>
      <c r="CA998" s="26"/>
      <c r="CB998" s="26"/>
      <c r="CC998" s="26"/>
      <c r="CD998" s="26"/>
      <c r="CE998" s="26"/>
      <c r="CF998" s="26"/>
      <c r="CG998" s="26"/>
      <c r="CH998" s="26"/>
      <c r="CI998" s="26"/>
      <c r="CJ998" s="26"/>
      <c r="CK998" s="26"/>
      <c r="CL998" s="26"/>
      <c r="CM998" s="26"/>
      <c r="CN998" s="26"/>
      <c r="CO998" s="26"/>
      <c r="CP998" s="26"/>
      <c r="CQ998" s="26"/>
      <c r="CR998" s="26"/>
      <c r="CS998" s="26"/>
      <c r="CT998" s="26"/>
      <c r="CU998" s="26"/>
      <c r="CV998" s="26"/>
    </row>
    <row r="999" spans="1:100" ht="13">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c r="BE999" s="26"/>
      <c r="BF999" s="26"/>
      <c r="BG999" s="26"/>
      <c r="BH999" s="26"/>
      <c r="BI999" s="26"/>
      <c r="BJ999" s="26"/>
      <c r="BK999" s="26"/>
      <c r="BL999" s="26"/>
      <c r="BM999" s="26"/>
      <c r="BN999" s="26"/>
      <c r="BO999" s="26"/>
      <c r="BP999" s="26"/>
      <c r="BQ999" s="26"/>
      <c r="BR999" s="26"/>
      <c r="BS999" s="26"/>
      <c r="BT999" s="26"/>
      <c r="BU999" s="26"/>
      <c r="BV999" s="26"/>
      <c r="BW999" s="26"/>
      <c r="BX999" s="26"/>
      <c r="BY999" s="26"/>
      <c r="BZ999" s="26"/>
      <c r="CA999" s="26"/>
      <c r="CB999" s="26"/>
      <c r="CC999" s="26"/>
      <c r="CD999" s="26"/>
      <c r="CE999" s="26"/>
      <c r="CF999" s="26"/>
      <c r="CG999" s="26"/>
      <c r="CH999" s="26"/>
      <c r="CI999" s="26"/>
      <c r="CJ999" s="26"/>
      <c r="CK999" s="26"/>
      <c r="CL999" s="26"/>
      <c r="CM999" s="26"/>
      <c r="CN999" s="26"/>
      <c r="CO999" s="26"/>
      <c r="CP999" s="26"/>
      <c r="CQ999" s="26"/>
      <c r="CR999" s="26"/>
      <c r="CS999" s="26"/>
      <c r="CT999" s="26"/>
      <c r="CU999" s="26"/>
      <c r="CV999" s="26"/>
    </row>
    <row r="1000" spans="1:100" ht="1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c r="AZ1000" s="26"/>
      <c r="BA1000" s="26"/>
      <c r="BB1000" s="26"/>
      <c r="BC1000" s="26"/>
      <c r="BD1000" s="26"/>
      <c r="BE1000" s="26"/>
      <c r="BF1000" s="26"/>
      <c r="BG1000" s="26"/>
      <c r="BH1000" s="26"/>
      <c r="BI1000" s="26"/>
      <c r="BJ1000" s="26"/>
      <c r="BK1000" s="26"/>
      <c r="BL1000" s="26"/>
      <c r="BM1000" s="26"/>
      <c r="BN1000" s="26"/>
      <c r="BO1000" s="26"/>
      <c r="BP1000" s="26"/>
      <c r="BQ1000" s="26"/>
      <c r="BR1000" s="26"/>
      <c r="BS1000" s="26"/>
      <c r="BT1000" s="26"/>
      <c r="BU1000" s="26"/>
      <c r="BV1000" s="26"/>
      <c r="BW1000" s="26"/>
      <c r="BX1000" s="26"/>
      <c r="BY1000" s="26"/>
      <c r="BZ1000" s="26"/>
      <c r="CA1000" s="26"/>
      <c r="CB1000" s="26"/>
      <c r="CC1000" s="26"/>
      <c r="CD1000" s="26"/>
      <c r="CE1000" s="26"/>
      <c r="CF1000" s="26"/>
      <c r="CG1000" s="26"/>
      <c r="CH1000" s="26"/>
      <c r="CI1000" s="26"/>
      <c r="CJ1000" s="26"/>
      <c r="CK1000" s="26"/>
      <c r="CL1000" s="26"/>
      <c r="CM1000" s="26"/>
      <c r="CN1000" s="26"/>
      <c r="CO1000" s="26"/>
      <c r="CP1000" s="26"/>
      <c r="CQ1000" s="26"/>
      <c r="CR1000" s="26"/>
      <c r="CS1000" s="26"/>
      <c r="CT1000" s="26"/>
      <c r="CU1000" s="26"/>
      <c r="CV1000" s="26"/>
    </row>
    <row r="1001" spans="1:100" ht="13">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c r="AF1001" s="26"/>
      <c r="AG1001" s="26"/>
      <c r="AH1001" s="26"/>
      <c r="AI1001" s="26"/>
      <c r="AJ1001" s="26"/>
      <c r="AK1001" s="26"/>
      <c r="AL1001" s="26"/>
      <c r="AM1001" s="26"/>
      <c r="AN1001" s="26"/>
      <c r="AO1001" s="26"/>
      <c r="AP1001" s="26"/>
      <c r="AQ1001" s="26"/>
      <c r="AR1001" s="26"/>
      <c r="AS1001" s="26"/>
      <c r="AT1001" s="26"/>
      <c r="AU1001" s="26"/>
      <c r="AV1001" s="26"/>
      <c r="AW1001" s="26"/>
      <c r="AX1001" s="26"/>
      <c r="AY1001" s="26"/>
      <c r="AZ1001" s="26"/>
      <c r="BA1001" s="26"/>
      <c r="BB1001" s="26"/>
      <c r="BC1001" s="26"/>
      <c r="BD1001" s="26"/>
      <c r="BE1001" s="26"/>
      <c r="BF1001" s="26"/>
      <c r="BG1001" s="26"/>
      <c r="BH1001" s="26"/>
      <c r="BI1001" s="26"/>
      <c r="BJ1001" s="26"/>
      <c r="BK1001" s="26"/>
      <c r="BL1001" s="26"/>
      <c r="BM1001" s="26"/>
      <c r="BN1001" s="26"/>
      <c r="BO1001" s="26"/>
      <c r="BP1001" s="26"/>
      <c r="BQ1001" s="26"/>
      <c r="BR1001" s="26"/>
      <c r="BS1001" s="26"/>
      <c r="BT1001" s="26"/>
      <c r="BU1001" s="26"/>
      <c r="BV1001" s="26"/>
      <c r="BW1001" s="26"/>
      <c r="BX1001" s="26"/>
      <c r="BY1001" s="26"/>
      <c r="BZ1001" s="26"/>
      <c r="CA1001" s="26"/>
      <c r="CB1001" s="26"/>
      <c r="CC1001" s="26"/>
      <c r="CD1001" s="26"/>
      <c r="CE1001" s="26"/>
      <c r="CF1001" s="26"/>
      <c r="CG1001" s="26"/>
      <c r="CH1001" s="26"/>
      <c r="CI1001" s="26"/>
      <c r="CJ1001" s="26"/>
      <c r="CK1001" s="26"/>
      <c r="CL1001" s="26"/>
      <c r="CM1001" s="26"/>
      <c r="CN1001" s="26"/>
      <c r="CO1001" s="26"/>
      <c r="CP1001" s="26"/>
      <c r="CQ1001" s="26"/>
      <c r="CR1001" s="26"/>
      <c r="CS1001" s="26"/>
      <c r="CT1001" s="26"/>
      <c r="CU1001" s="26"/>
      <c r="CV1001" s="26"/>
    </row>
  </sheetData>
  <mergeCells count="3">
    <mergeCell ref="CB3:CB5"/>
    <mergeCell ref="A4:A5"/>
    <mergeCell ref="B3:B5"/>
  </mergeCells>
  <hyperlinks>
    <hyperlink ref="A33" r:id="rId1" display="Джерело: Корпорація УкрЕлектроТранс, http://korpmet.org.ua/?page_id=776 " xr:uid="{00000000-0004-0000-0B00-000000000000}"/>
    <hyperlink ref="A1" location="Contents!A1" display="Contents" xr:uid="{1C69009E-932A-9341-AE14-7D03E168AE2D}"/>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A1000"/>
  <sheetViews>
    <sheetView workbookViewId="0">
      <selection activeCell="A50" sqref="A50:XFD51"/>
    </sheetView>
  </sheetViews>
  <sheetFormatPr baseColWidth="10" defaultColWidth="12.6640625" defaultRowHeight="15.75" customHeight="1"/>
  <cols>
    <col min="1" max="1" width="3.33203125" customWidth="1"/>
    <col min="2" max="2" width="24.83203125" customWidth="1"/>
    <col min="3" max="4" width="4.83203125" customWidth="1"/>
    <col min="5" max="10" width="4.1640625" customWidth="1"/>
    <col min="11" max="11" width="5" customWidth="1"/>
    <col min="12" max="19" width="4.1640625" customWidth="1"/>
    <col min="20" max="20" width="4.83203125" customWidth="1"/>
    <col min="21" max="21" width="5.1640625" customWidth="1"/>
    <col min="22" max="23" width="5.5" customWidth="1"/>
    <col min="24" max="24" width="5.6640625" customWidth="1"/>
    <col min="25" max="25" width="5.1640625" customWidth="1"/>
    <col min="26" max="26" width="5.6640625" customWidth="1"/>
    <col min="27" max="28" width="4.83203125" customWidth="1"/>
    <col min="29" max="29" width="5.5" customWidth="1"/>
    <col min="30" max="30" width="4.1640625" customWidth="1"/>
    <col min="31" max="31" width="4.33203125" customWidth="1"/>
    <col min="32" max="32" width="4.6640625" customWidth="1"/>
    <col min="33" max="39" width="4.1640625" customWidth="1"/>
    <col min="40" max="40" width="5.1640625" customWidth="1"/>
    <col min="41" max="41" width="5.5" customWidth="1"/>
    <col min="42" max="42" width="5.1640625" customWidth="1"/>
    <col min="43" max="53" width="5.5" customWidth="1"/>
    <col min="54" max="54" width="5.1640625" customWidth="1"/>
    <col min="55" max="55" width="10.5" customWidth="1"/>
    <col min="56" max="56" width="6.6640625" customWidth="1"/>
    <col min="57" max="57" width="6" customWidth="1"/>
    <col min="58" max="58" width="6.33203125" customWidth="1"/>
    <col min="59" max="59" width="6" customWidth="1"/>
    <col min="60" max="60" width="6.6640625" customWidth="1"/>
    <col min="61" max="61" width="6.33203125" customWidth="1"/>
    <col min="62" max="79" width="9" customWidth="1"/>
  </cols>
  <sheetData>
    <row r="1" spans="1:79" ht="18">
      <c r="A1" s="322" t="s">
        <v>1004</v>
      </c>
    </row>
    <row r="2" spans="1:79" ht="20">
      <c r="A2" s="340" t="s">
        <v>1155</v>
      </c>
      <c r="B2" s="26"/>
      <c r="C2" s="26"/>
      <c r="D2" s="26"/>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row>
    <row r="3" spans="1:79" ht="23">
      <c r="A3" s="389" t="s">
        <v>1003</v>
      </c>
      <c r="B3" s="389" t="s">
        <v>1077</v>
      </c>
      <c r="C3" s="232" t="s">
        <v>1156</v>
      </c>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396" t="s">
        <v>1034</v>
      </c>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row>
    <row r="4" spans="1:79" ht="16.5" customHeight="1">
      <c r="A4" s="392"/>
      <c r="B4" s="392"/>
      <c r="C4" s="234">
        <v>1967</v>
      </c>
      <c r="D4" s="235">
        <v>1968</v>
      </c>
      <c r="E4" s="234">
        <v>1970</v>
      </c>
      <c r="F4" s="235">
        <v>1972</v>
      </c>
      <c r="G4" s="234">
        <v>1973</v>
      </c>
      <c r="H4" s="235">
        <v>1974</v>
      </c>
      <c r="I4" s="234">
        <v>1975</v>
      </c>
      <c r="J4" s="235">
        <v>1976</v>
      </c>
      <c r="K4" s="234">
        <v>1977</v>
      </c>
      <c r="L4" s="235">
        <v>1978</v>
      </c>
      <c r="M4" s="234">
        <v>1979</v>
      </c>
      <c r="N4" s="235">
        <v>1980</v>
      </c>
      <c r="O4" s="234">
        <v>1981</v>
      </c>
      <c r="P4" s="235">
        <v>1982</v>
      </c>
      <c r="Q4" s="234">
        <v>1983</v>
      </c>
      <c r="R4" s="235">
        <v>1984</v>
      </c>
      <c r="S4" s="234">
        <v>1985</v>
      </c>
      <c r="T4" s="235">
        <v>1986</v>
      </c>
      <c r="U4" s="234">
        <v>1987</v>
      </c>
      <c r="V4" s="235">
        <v>1988</v>
      </c>
      <c r="W4" s="234">
        <v>1989</v>
      </c>
      <c r="X4" s="235">
        <v>1990</v>
      </c>
      <c r="Y4" s="234">
        <v>1991</v>
      </c>
      <c r="Z4" s="235">
        <v>1992</v>
      </c>
      <c r="AA4" s="234">
        <v>1993</v>
      </c>
      <c r="AB4" s="235">
        <v>1994</v>
      </c>
      <c r="AC4" s="234">
        <v>1995</v>
      </c>
      <c r="AD4" s="235">
        <v>1996</v>
      </c>
      <c r="AE4" s="234">
        <v>1997</v>
      </c>
      <c r="AF4" s="235">
        <v>1998</v>
      </c>
      <c r="AG4" s="234">
        <v>1999</v>
      </c>
      <c r="AH4" s="235">
        <v>2000</v>
      </c>
      <c r="AI4" s="234">
        <v>2001</v>
      </c>
      <c r="AJ4" s="235">
        <v>2002</v>
      </c>
      <c r="AK4" s="234">
        <v>2003</v>
      </c>
      <c r="AL4" s="235">
        <v>2004</v>
      </c>
      <c r="AM4" s="234">
        <v>2005</v>
      </c>
      <c r="AN4" s="235">
        <v>2006</v>
      </c>
      <c r="AO4" s="234">
        <v>2007</v>
      </c>
      <c r="AP4" s="235">
        <v>2008</v>
      </c>
      <c r="AQ4" s="236">
        <v>2009</v>
      </c>
      <c r="AR4" s="235">
        <v>2010</v>
      </c>
      <c r="AS4" s="235">
        <v>2011</v>
      </c>
      <c r="AT4" s="235">
        <v>2012</v>
      </c>
      <c r="AU4" s="235">
        <v>2013</v>
      </c>
      <c r="AV4" s="235">
        <v>2014</v>
      </c>
      <c r="AW4" s="235">
        <v>2015</v>
      </c>
      <c r="AX4" s="235">
        <v>2016</v>
      </c>
      <c r="AY4" s="235">
        <v>2017</v>
      </c>
      <c r="AZ4" s="235">
        <v>2018</v>
      </c>
      <c r="BA4" s="235">
        <v>2019</v>
      </c>
      <c r="BB4" s="235">
        <v>2020</v>
      </c>
      <c r="BC4" s="392"/>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row>
    <row r="5" spans="1:79" ht="15.75" customHeight="1">
      <c r="A5" s="392"/>
      <c r="B5" s="392"/>
      <c r="C5" s="237">
        <v>54</v>
      </c>
      <c r="D5" s="238">
        <v>53</v>
      </c>
      <c r="E5" s="239">
        <v>51</v>
      </c>
      <c r="F5" s="239">
        <v>50</v>
      </c>
      <c r="G5" s="238">
        <v>48</v>
      </c>
      <c r="H5" s="239">
        <v>47</v>
      </c>
      <c r="I5" s="238">
        <v>46</v>
      </c>
      <c r="J5" s="239">
        <v>45</v>
      </c>
      <c r="K5" s="238">
        <v>44</v>
      </c>
      <c r="L5" s="239">
        <v>43</v>
      </c>
      <c r="M5" s="238">
        <v>42</v>
      </c>
      <c r="N5" s="239">
        <v>41</v>
      </c>
      <c r="O5" s="238">
        <v>40</v>
      </c>
      <c r="P5" s="239">
        <v>39</v>
      </c>
      <c r="Q5" s="238">
        <v>38</v>
      </c>
      <c r="R5" s="239">
        <v>37</v>
      </c>
      <c r="S5" s="238">
        <v>36</v>
      </c>
      <c r="T5" s="239">
        <v>35</v>
      </c>
      <c r="U5" s="238">
        <v>34</v>
      </c>
      <c r="V5" s="239">
        <v>33</v>
      </c>
      <c r="W5" s="238">
        <v>32</v>
      </c>
      <c r="X5" s="239">
        <v>31</v>
      </c>
      <c r="Y5" s="238">
        <v>30</v>
      </c>
      <c r="Z5" s="239">
        <v>29</v>
      </c>
      <c r="AA5" s="238">
        <v>28</v>
      </c>
      <c r="AB5" s="239">
        <v>27</v>
      </c>
      <c r="AC5" s="238">
        <v>26</v>
      </c>
      <c r="AD5" s="239">
        <v>25</v>
      </c>
      <c r="AE5" s="238">
        <v>24</v>
      </c>
      <c r="AF5" s="239">
        <v>23</v>
      </c>
      <c r="AG5" s="238">
        <v>22</v>
      </c>
      <c r="AH5" s="239">
        <v>21</v>
      </c>
      <c r="AI5" s="238">
        <v>20</v>
      </c>
      <c r="AJ5" s="239">
        <v>19</v>
      </c>
      <c r="AK5" s="238">
        <v>18</v>
      </c>
      <c r="AL5" s="239">
        <v>17</v>
      </c>
      <c r="AM5" s="238">
        <v>16</v>
      </c>
      <c r="AN5" s="239">
        <v>15</v>
      </c>
      <c r="AO5" s="238">
        <v>14</v>
      </c>
      <c r="AP5" s="239">
        <v>13</v>
      </c>
      <c r="AQ5" s="238">
        <v>12</v>
      </c>
      <c r="AR5" s="240">
        <v>11</v>
      </c>
      <c r="AS5" s="197">
        <v>10</v>
      </c>
      <c r="AT5" s="197">
        <v>9</v>
      </c>
      <c r="AU5" s="197">
        <v>8</v>
      </c>
      <c r="AV5" s="197">
        <v>7</v>
      </c>
      <c r="AW5" s="197">
        <v>6</v>
      </c>
      <c r="AX5" s="197">
        <v>5</v>
      </c>
      <c r="AY5" s="197">
        <v>4</v>
      </c>
      <c r="AZ5" s="197">
        <v>3</v>
      </c>
      <c r="BA5" s="197">
        <v>2</v>
      </c>
      <c r="BB5" s="238">
        <v>1</v>
      </c>
      <c r="BC5" s="392"/>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row>
    <row r="6" spans="1:79" ht="15.75" customHeight="1">
      <c r="A6" s="328">
        <v>1</v>
      </c>
      <c r="B6" s="241" t="s">
        <v>707</v>
      </c>
      <c r="C6" s="201"/>
      <c r="D6" s="126"/>
      <c r="E6" s="126"/>
      <c r="F6" s="126"/>
      <c r="G6" s="126"/>
      <c r="H6" s="126"/>
      <c r="I6" s="126"/>
      <c r="J6" s="126"/>
      <c r="K6" s="126"/>
      <c r="L6" s="126"/>
      <c r="M6" s="126"/>
      <c r="N6" s="126"/>
      <c r="O6" s="126"/>
      <c r="P6" s="126"/>
      <c r="Q6" s="126">
        <v>1</v>
      </c>
      <c r="R6" s="126">
        <v>1</v>
      </c>
      <c r="S6" s="126"/>
      <c r="T6" s="126"/>
      <c r="U6" s="126"/>
      <c r="V6" s="126">
        <v>1</v>
      </c>
      <c r="W6" s="126">
        <v>4</v>
      </c>
      <c r="X6" s="126">
        <v>2</v>
      </c>
      <c r="Y6" s="126">
        <v>5</v>
      </c>
      <c r="Z6" s="126"/>
      <c r="AA6" s="126"/>
      <c r="AB6" s="126"/>
      <c r="AC6" s="126"/>
      <c r="AD6" s="126"/>
      <c r="AE6" s="126">
        <v>3</v>
      </c>
      <c r="AF6" s="126"/>
      <c r="AG6" s="126"/>
      <c r="AH6" s="126"/>
      <c r="AI6" s="126"/>
      <c r="AJ6" s="126"/>
      <c r="AK6" s="126"/>
      <c r="AL6" s="126"/>
      <c r="AM6" s="202"/>
      <c r="AN6" s="242"/>
      <c r="AO6" s="242">
        <v>1</v>
      </c>
      <c r="AP6" s="242">
        <v>1</v>
      </c>
      <c r="AQ6" s="202"/>
      <c r="AR6" s="202"/>
      <c r="AS6" s="243">
        <v>6</v>
      </c>
      <c r="AT6" s="243"/>
      <c r="AU6" s="242"/>
      <c r="AV6" s="242"/>
      <c r="AW6" s="242"/>
      <c r="AX6" s="242"/>
      <c r="AY6" s="242"/>
      <c r="AZ6" s="242"/>
      <c r="BA6" s="203">
        <v>1</v>
      </c>
      <c r="BB6" s="203"/>
      <c r="BC6" s="171">
        <f t="shared" ref="BC6:BC49" si="0">SUM(C6:BB6)</f>
        <v>26</v>
      </c>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row>
    <row r="7" spans="1:79" ht="15.75" customHeight="1">
      <c r="A7" s="329">
        <v>2</v>
      </c>
      <c r="B7" s="244" t="s">
        <v>1157</v>
      </c>
      <c r="C7" s="204"/>
      <c r="D7" s="18"/>
      <c r="E7" s="18"/>
      <c r="F7" s="18"/>
      <c r="G7" s="18"/>
      <c r="H7" s="18"/>
      <c r="I7" s="18"/>
      <c r="J7" s="18"/>
      <c r="K7" s="18"/>
      <c r="L7" s="18"/>
      <c r="M7" s="18"/>
      <c r="N7" s="18"/>
      <c r="O7" s="18"/>
      <c r="P7" s="18">
        <v>1</v>
      </c>
      <c r="Q7" s="18">
        <v>4</v>
      </c>
      <c r="R7" s="18">
        <v>5</v>
      </c>
      <c r="S7" s="18">
        <v>2</v>
      </c>
      <c r="T7" s="18">
        <v>7</v>
      </c>
      <c r="U7" s="18">
        <v>11</v>
      </c>
      <c r="V7" s="18">
        <v>10</v>
      </c>
      <c r="W7" s="18">
        <v>11</v>
      </c>
      <c r="X7" s="18">
        <v>19</v>
      </c>
      <c r="Y7" s="18">
        <v>18</v>
      </c>
      <c r="Z7" s="18"/>
      <c r="AA7" s="18">
        <v>5</v>
      </c>
      <c r="AB7" s="18">
        <v>1</v>
      </c>
      <c r="AC7" s="18">
        <v>4</v>
      </c>
      <c r="AD7" s="18">
        <v>1</v>
      </c>
      <c r="AE7" s="18">
        <v>1</v>
      </c>
      <c r="AF7" s="18">
        <v>2</v>
      </c>
      <c r="AG7" s="18">
        <v>6</v>
      </c>
      <c r="AH7" s="18">
        <v>1</v>
      </c>
      <c r="AI7" s="18">
        <v>3</v>
      </c>
      <c r="AJ7" s="18">
        <v>1</v>
      </c>
      <c r="AK7" s="18"/>
      <c r="AL7" s="18"/>
      <c r="AM7" s="31"/>
      <c r="AN7" s="245">
        <v>3</v>
      </c>
      <c r="AO7" s="245">
        <v>7</v>
      </c>
      <c r="AP7" s="245"/>
      <c r="AQ7" s="31"/>
      <c r="AR7" s="31"/>
      <c r="AS7" s="31"/>
      <c r="AT7" s="31"/>
      <c r="AU7" s="245"/>
      <c r="AV7" s="245"/>
      <c r="AW7" s="245"/>
      <c r="AX7" s="245"/>
      <c r="AY7" s="245"/>
      <c r="AZ7" s="245"/>
      <c r="BA7" s="30"/>
      <c r="BB7" s="30">
        <v>37</v>
      </c>
      <c r="BC7" s="171">
        <f t="shared" si="0"/>
        <v>160</v>
      </c>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row>
    <row r="8" spans="1:79" ht="15.75" customHeight="1">
      <c r="A8" s="329">
        <v>3</v>
      </c>
      <c r="B8" s="244" t="s">
        <v>498</v>
      </c>
      <c r="C8" s="204"/>
      <c r="D8" s="18"/>
      <c r="E8" s="18"/>
      <c r="F8" s="18"/>
      <c r="G8" s="18"/>
      <c r="H8" s="18"/>
      <c r="I8" s="18"/>
      <c r="J8" s="18">
        <v>1</v>
      </c>
      <c r="K8" s="18"/>
      <c r="L8" s="18"/>
      <c r="M8" s="18"/>
      <c r="N8" s="18"/>
      <c r="O8" s="18"/>
      <c r="P8" s="18"/>
      <c r="Q8" s="18"/>
      <c r="R8" s="18"/>
      <c r="S8" s="18">
        <v>2</v>
      </c>
      <c r="T8" s="18">
        <v>4</v>
      </c>
      <c r="U8" s="18"/>
      <c r="V8" s="18">
        <v>9</v>
      </c>
      <c r="W8" s="18">
        <v>1</v>
      </c>
      <c r="X8" s="18">
        <v>1</v>
      </c>
      <c r="Y8" s="18"/>
      <c r="Z8" s="18"/>
      <c r="AA8" s="18"/>
      <c r="AB8" s="18"/>
      <c r="AC8" s="18">
        <v>6</v>
      </c>
      <c r="AD8" s="18">
        <v>1</v>
      </c>
      <c r="AE8" s="18">
        <v>1</v>
      </c>
      <c r="AF8" s="18">
        <v>1</v>
      </c>
      <c r="AG8" s="18">
        <v>3</v>
      </c>
      <c r="AH8" s="18">
        <v>9</v>
      </c>
      <c r="AI8" s="18">
        <v>23</v>
      </c>
      <c r="AJ8" s="18">
        <v>29</v>
      </c>
      <c r="AK8" s="18">
        <v>32</v>
      </c>
      <c r="AL8" s="18">
        <v>35</v>
      </c>
      <c r="AM8" s="31">
        <v>33</v>
      </c>
      <c r="AN8" s="245">
        <v>43</v>
      </c>
      <c r="AO8" s="246">
        <v>128</v>
      </c>
      <c r="AP8" s="245">
        <v>32</v>
      </c>
      <c r="AQ8" s="31">
        <v>1</v>
      </c>
      <c r="AR8" s="31"/>
      <c r="AS8" s="31">
        <v>3</v>
      </c>
      <c r="AT8" s="31">
        <v>104</v>
      </c>
      <c r="AU8" s="245">
        <v>33</v>
      </c>
      <c r="AV8" s="245">
        <v>15</v>
      </c>
      <c r="AW8" s="245">
        <v>45</v>
      </c>
      <c r="AX8" s="245">
        <v>21</v>
      </c>
      <c r="AY8" s="245">
        <v>22</v>
      </c>
      <c r="AZ8" s="245"/>
      <c r="BA8" s="30">
        <v>13</v>
      </c>
      <c r="BB8" s="30">
        <v>8</v>
      </c>
      <c r="BC8" s="171">
        <f t="shared" si="0"/>
        <v>659</v>
      </c>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row>
    <row r="9" spans="1:79" ht="15.75" customHeight="1">
      <c r="A9" s="329">
        <v>4</v>
      </c>
      <c r="B9" s="244" t="s">
        <v>665</v>
      </c>
      <c r="C9" s="204"/>
      <c r="D9" s="18"/>
      <c r="E9" s="18"/>
      <c r="F9" s="18"/>
      <c r="G9" s="18"/>
      <c r="H9" s="18"/>
      <c r="I9" s="18"/>
      <c r="J9" s="18"/>
      <c r="K9" s="18"/>
      <c r="L9" s="18"/>
      <c r="M9" s="18"/>
      <c r="N9" s="18"/>
      <c r="O9" s="18"/>
      <c r="P9" s="18"/>
      <c r="Q9" s="18"/>
      <c r="R9" s="18"/>
      <c r="S9" s="18"/>
      <c r="T9" s="18">
        <v>1</v>
      </c>
      <c r="U9" s="18">
        <v>7</v>
      </c>
      <c r="V9" s="18">
        <v>7</v>
      </c>
      <c r="W9" s="18">
        <v>8</v>
      </c>
      <c r="X9" s="18">
        <v>4</v>
      </c>
      <c r="Y9" s="18">
        <v>19</v>
      </c>
      <c r="Z9" s="18">
        <v>4</v>
      </c>
      <c r="AA9" s="18">
        <v>13</v>
      </c>
      <c r="AB9" s="18">
        <v>8</v>
      </c>
      <c r="AC9" s="18"/>
      <c r="AD9" s="18"/>
      <c r="AE9" s="18">
        <v>1</v>
      </c>
      <c r="AF9" s="18"/>
      <c r="AG9" s="18"/>
      <c r="AH9" s="18"/>
      <c r="AI9" s="18"/>
      <c r="AJ9" s="18"/>
      <c r="AK9" s="18"/>
      <c r="AL9" s="18"/>
      <c r="AM9" s="8"/>
      <c r="AN9" s="245">
        <v>1</v>
      </c>
      <c r="AO9" s="245">
        <v>1</v>
      </c>
      <c r="AP9" s="245">
        <v>2</v>
      </c>
      <c r="AQ9" s="8"/>
      <c r="AR9" s="8"/>
      <c r="AS9" s="31"/>
      <c r="AT9" s="31">
        <v>16</v>
      </c>
      <c r="AU9" s="246"/>
      <c r="AV9" s="246"/>
      <c r="AW9" s="245">
        <v>8</v>
      </c>
      <c r="AX9" s="246"/>
      <c r="AY9" s="246"/>
      <c r="AZ9" s="246"/>
      <c r="BA9" s="30"/>
      <c r="BB9" s="30"/>
      <c r="BC9" s="171">
        <f t="shared" si="0"/>
        <v>100</v>
      </c>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row>
    <row r="10" spans="1:79" ht="15.75" customHeight="1">
      <c r="A10" s="329">
        <v>5</v>
      </c>
      <c r="B10" s="244" t="s">
        <v>1158</v>
      </c>
      <c r="C10" s="204"/>
      <c r="D10" s="18"/>
      <c r="E10" s="18"/>
      <c r="F10" s="18"/>
      <c r="G10" s="18"/>
      <c r="H10" s="18"/>
      <c r="I10" s="18"/>
      <c r="J10" s="18"/>
      <c r="K10" s="18"/>
      <c r="L10" s="18"/>
      <c r="M10" s="18"/>
      <c r="N10" s="18"/>
      <c r="O10" s="18"/>
      <c r="P10" s="18"/>
      <c r="Q10" s="18"/>
      <c r="R10" s="18"/>
      <c r="S10" s="18"/>
      <c r="T10" s="18">
        <v>1</v>
      </c>
      <c r="U10" s="18">
        <v>2</v>
      </c>
      <c r="V10" s="18">
        <v>5</v>
      </c>
      <c r="W10" s="18">
        <v>9</v>
      </c>
      <c r="X10" s="18">
        <v>6</v>
      </c>
      <c r="Y10" s="18">
        <v>6</v>
      </c>
      <c r="Z10" s="18">
        <v>4</v>
      </c>
      <c r="AA10" s="18"/>
      <c r="AB10" s="18">
        <v>4</v>
      </c>
      <c r="AC10" s="18"/>
      <c r="AD10" s="18"/>
      <c r="AE10" s="18"/>
      <c r="AF10" s="18"/>
      <c r="AG10" s="18"/>
      <c r="AH10" s="18"/>
      <c r="AI10" s="18"/>
      <c r="AJ10" s="18">
        <v>7</v>
      </c>
      <c r="AK10" s="18"/>
      <c r="AL10" s="18"/>
      <c r="AM10" s="8"/>
      <c r="AN10" s="245">
        <v>9</v>
      </c>
      <c r="AO10" s="245">
        <v>8</v>
      </c>
      <c r="AP10" s="245">
        <v>2</v>
      </c>
      <c r="AQ10" s="8"/>
      <c r="AR10" s="8"/>
      <c r="AS10" s="31">
        <v>1</v>
      </c>
      <c r="AT10" s="31"/>
      <c r="AU10" s="245"/>
      <c r="AV10" s="245">
        <v>4</v>
      </c>
      <c r="AW10" s="245"/>
      <c r="AX10" s="245">
        <v>10</v>
      </c>
      <c r="AY10" s="245">
        <v>5</v>
      </c>
      <c r="AZ10" s="245">
        <v>6</v>
      </c>
      <c r="BA10" s="30">
        <v>6</v>
      </c>
      <c r="BB10" s="30">
        <v>5</v>
      </c>
      <c r="BC10" s="171">
        <f t="shared" si="0"/>
        <v>100</v>
      </c>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row>
    <row r="11" spans="1:79" ht="15.75" customHeight="1">
      <c r="A11" s="329">
        <v>6</v>
      </c>
      <c r="B11" s="244" t="s">
        <v>496</v>
      </c>
      <c r="C11" s="204"/>
      <c r="D11" s="18"/>
      <c r="E11" s="18"/>
      <c r="F11" s="18"/>
      <c r="G11" s="18"/>
      <c r="H11" s="18"/>
      <c r="I11" s="18"/>
      <c r="J11" s="18"/>
      <c r="K11" s="18"/>
      <c r="L11" s="18"/>
      <c r="M11" s="18"/>
      <c r="N11" s="18"/>
      <c r="O11" s="18"/>
      <c r="P11" s="18"/>
      <c r="Q11" s="18"/>
      <c r="R11" s="18">
        <v>1</v>
      </c>
      <c r="S11" s="18"/>
      <c r="T11" s="18">
        <v>1</v>
      </c>
      <c r="U11" s="18">
        <v>1</v>
      </c>
      <c r="V11" s="18">
        <v>10</v>
      </c>
      <c r="W11" s="18">
        <v>16</v>
      </c>
      <c r="X11" s="18">
        <v>5</v>
      </c>
      <c r="Y11" s="18">
        <v>4</v>
      </c>
      <c r="Z11" s="18">
        <v>4</v>
      </c>
      <c r="AA11" s="18"/>
      <c r="AB11" s="18"/>
      <c r="AC11" s="18">
        <v>1</v>
      </c>
      <c r="AD11" s="18"/>
      <c r="AE11" s="18"/>
      <c r="AF11" s="18"/>
      <c r="AG11" s="18"/>
      <c r="AH11" s="18"/>
      <c r="AI11" s="18"/>
      <c r="AJ11" s="18"/>
      <c r="AK11" s="18"/>
      <c r="AL11" s="18"/>
      <c r="AM11" s="8"/>
      <c r="AN11" s="245">
        <v>11</v>
      </c>
      <c r="AO11" s="246"/>
      <c r="AP11" s="245">
        <v>4</v>
      </c>
      <c r="AQ11" s="31">
        <v>2</v>
      </c>
      <c r="AR11" s="8"/>
      <c r="AS11" s="31"/>
      <c r="AT11" s="31">
        <v>1</v>
      </c>
      <c r="AU11" s="246"/>
      <c r="AV11" s="245">
        <v>1</v>
      </c>
      <c r="AW11" s="245"/>
      <c r="AX11" s="245">
        <v>9</v>
      </c>
      <c r="AY11" s="245"/>
      <c r="AZ11" s="245"/>
      <c r="BA11" s="247">
        <v>50</v>
      </c>
      <c r="BB11" s="247"/>
      <c r="BC11" s="171">
        <f t="shared" si="0"/>
        <v>121</v>
      </c>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row>
    <row r="12" spans="1:79" ht="15.75" customHeight="1">
      <c r="A12" s="329">
        <v>7</v>
      </c>
      <c r="B12" s="244" t="s">
        <v>698</v>
      </c>
      <c r="C12" s="204"/>
      <c r="D12" s="18"/>
      <c r="E12" s="18"/>
      <c r="F12" s="18"/>
      <c r="G12" s="18"/>
      <c r="H12" s="18"/>
      <c r="I12" s="18"/>
      <c r="J12" s="18"/>
      <c r="K12" s="18"/>
      <c r="L12" s="18"/>
      <c r="M12" s="18"/>
      <c r="N12" s="18"/>
      <c r="O12" s="18"/>
      <c r="P12" s="18">
        <v>1</v>
      </c>
      <c r="Q12" s="18"/>
      <c r="R12" s="18">
        <v>3</v>
      </c>
      <c r="S12" s="18"/>
      <c r="T12" s="18"/>
      <c r="U12" s="18">
        <v>3</v>
      </c>
      <c r="V12" s="18">
        <v>9</v>
      </c>
      <c r="W12" s="18">
        <v>4</v>
      </c>
      <c r="X12" s="18">
        <v>1</v>
      </c>
      <c r="Y12" s="18">
        <v>12</v>
      </c>
      <c r="Z12" s="18"/>
      <c r="AA12" s="18"/>
      <c r="AB12" s="18">
        <v>3</v>
      </c>
      <c r="AC12" s="18">
        <v>3</v>
      </c>
      <c r="AD12" s="18">
        <v>3</v>
      </c>
      <c r="AE12" s="18">
        <v>5</v>
      </c>
      <c r="AF12" s="18">
        <v>5</v>
      </c>
      <c r="AG12" s="18">
        <v>3</v>
      </c>
      <c r="AH12" s="18"/>
      <c r="AI12" s="18"/>
      <c r="AJ12" s="18"/>
      <c r="AK12" s="18">
        <v>1</v>
      </c>
      <c r="AL12" s="18"/>
      <c r="AM12" s="31"/>
      <c r="AN12" s="245">
        <v>2</v>
      </c>
      <c r="AO12" s="245">
        <v>1</v>
      </c>
      <c r="AP12" s="245">
        <v>1</v>
      </c>
      <c r="AQ12" s="31"/>
      <c r="AR12" s="31"/>
      <c r="AS12" s="31"/>
      <c r="AT12" s="31"/>
      <c r="AU12" s="245"/>
      <c r="AV12" s="245"/>
      <c r="AW12" s="245"/>
      <c r="AX12" s="245"/>
      <c r="AY12" s="245"/>
      <c r="AZ12" s="245"/>
      <c r="BA12" s="30"/>
      <c r="BB12" s="30"/>
      <c r="BC12" s="171">
        <f t="shared" si="0"/>
        <v>60</v>
      </c>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row>
    <row r="13" spans="1:79" ht="15.75" customHeight="1">
      <c r="A13" s="329">
        <v>8</v>
      </c>
      <c r="B13" s="244" t="s">
        <v>713</v>
      </c>
      <c r="C13" s="204"/>
      <c r="D13" s="18"/>
      <c r="E13" s="18"/>
      <c r="F13" s="18"/>
      <c r="G13" s="18"/>
      <c r="H13" s="18"/>
      <c r="I13" s="18"/>
      <c r="J13" s="18"/>
      <c r="K13" s="18"/>
      <c r="L13" s="18"/>
      <c r="M13" s="18"/>
      <c r="N13" s="18"/>
      <c r="O13" s="18"/>
      <c r="P13" s="18"/>
      <c r="Q13" s="18"/>
      <c r="R13" s="18">
        <v>1</v>
      </c>
      <c r="S13" s="18"/>
      <c r="T13" s="18">
        <v>5</v>
      </c>
      <c r="U13" s="18">
        <v>11</v>
      </c>
      <c r="V13" s="18">
        <v>2</v>
      </c>
      <c r="W13" s="18"/>
      <c r="X13" s="18">
        <v>1</v>
      </c>
      <c r="Y13" s="18">
        <v>4</v>
      </c>
      <c r="Z13" s="18"/>
      <c r="AA13" s="18"/>
      <c r="AB13" s="18">
        <v>3</v>
      </c>
      <c r="AC13" s="18">
        <v>4</v>
      </c>
      <c r="AD13" s="18">
        <v>6</v>
      </c>
      <c r="AE13" s="18">
        <v>4</v>
      </c>
      <c r="AF13" s="18"/>
      <c r="AG13" s="18"/>
      <c r="AH13" s="18">
        <v>1</v>
      </c>
      <c r="AI13" s="18">
        <v>4</v>
      </c>
      <c r="AJ13" s="18"/>
      <c r="AK13" s="18"/>
      <c r="AL13" s="18"/>
      <c r="AM13" s="31"/>
      <c r="AN13" s="245">
        <v>1</v>
      </c>
      <c r="AO13" s="245">
        <v>3</v>
      </c>
      <c r="AP13" s="245"/>
      <c r="AQ13" s="31">
        <v>1</v>
      </c>
      <c r="AR13" s="31"/>
      <c r="AS13" s="31"/>
      <c r="AT13" s="31"/>
      <c r="AU13" s="245"/>
      <c r="AV13" s="245"/>
      <c r="AW13" s="245"/>
      <c r="AX13" s="245"/>
      <c r="AY13" s="245"/>
      <c r="AZ13" s="245"/>
      <c r="BA13" s="30">
        <v>29</v>
      </c>
      <c r="BB13" s="30"/>
      <c r="BC13" s="171">
        <f t="shared" si="0"/>
        <v>80</v>
      </c>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row>
    <row r="14" spans="1:79" ht="15.75" customHeight="1">
      <c r="A14" s="329">
        <v>9</v>
      </c>
      <c r="B14" s="244" t="s">
        <v>684</v>
      </c>
      <c r="C14" s="204"/>
      <c r="D14" s="18"/>
      <c r="E14" s="18"/>
      <c r="F14" s="18"/>
      <c r="G14" s="18"/>
      <c r="H14" s="18"/>
      <c r="I14" s="18"/>
      <c r="J14" s="18"/>
      <c r="K14" s="18"/>
      <c r="L14" s="18"/>
      <c r="M14" s="18"/>
      <c r="N14" s="18"/>
      <c r="O14" s="18">
        <v>1</v>
      </c>
      <c r="P14" s="18">
        <v>1</v>
      </c>
      <c r="Q14" s="18"/>
      <c r="R14" s="18">
        <v>3</v>
      </c>
      <c r="S14" s="18">
        <v>5</v>
      </c>
      <c r="T14" s="18">
        <v>4</v>
      </c>
      <c r="U14" s="18">
        <v>3</v>
      </c>
      <c r="V14" s="18">
        <v>4</v>
      </c>
      <c r="W14" s="18">
        <v>11</v>
      </c>
      <c r="X14" s="18">
        <v>5</v>
      </c>
      <c r="Y14" s="18">
        <v>27</v>
      </c>
      <c r="Z14" s="18">
        <v>6</v>
      </c>
      <c r="AA14" s="18">
        <v>5</v>
      </c>
      <c r="AB14" s="18">
        <v>2</v>
      </c>
      <c r="AC14" s="18"/>
      <c r="AD14" s="18"/>
      <c r="AE14" s="18">
        <v>6</v>
      </c>
      <c r="AF14" s="18"/>
      <c r="AG14" s="18"/>
      <c r="AH14" s="18"/>
      <c r="AI14" s="18"/>
      <c r="AJ14" s="18">
        <v>1</v>
      </c>
      <c r="AK14" s="18"/>
      <c r="AL14" s="18"/>
      <c r="AM14" s="8"/>
      <c r="AN14" s="245">
        <v>3</v>
      </c>
      <c r="AO14" s="245">
        <v>1</v>
      </c>
      <c r="AP14" s="245">
        <v>4</v>
      </c>
      <c r="AQ14" s="8"/>
      <c r="AR14" s="8"/>
      <c r="AS14" s="8"/>
      <c r="AT14" s="8"/>
      <c r="AU14" s="246"/>
      <c r="AV14" s="245">
        <v>2</v>
      </c>
      <c r="AW14" s="245">
        <v>4</v>
      </c>
      <c r="AX14" s="245">
        <v>10</v>
      </c>
      <c r="AY14" s="245">
        <v>7</v>
      </c>
      <c r="AZ14" s="245"/>
      <c r="BA14" s="30">
        <v>10</v>
      </c>
      <c r="BB14" s="30"/>
      <c r="BC14" s="171">
        <f t="shared" si="0"/>
        <v>125</v>
      </c>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row>
    <row r="15" spans="1:79" ht="15.75" customHeight="1">
      <c r="A15" s="329">
        <v>10</v>
      </c>
      <c r="B15" s="244" t="s">
        <v>692</v>
      </c>
      <c r="C15" s="204"/>
      <c r="D15" s="18"/>
      <c r="E15" s="18"/>
      <c r="F15" s="18"/>
      <c r="G15" s="18"/>
      <c r="H15" s="18">
        <v>1</v>
      </c>
      <c r="I15" s="18"/>
      <c r="J15" s="18"/>
      <c r="K15" s="18"/>
      <c r="L15" s="18"/>
      <c r="M15" s="18"/>
      <c r="N15" s="18"/>
      <c r="O15" s="18"/>
      <c r="P15" s="18"/>
      <c r="Q15" s="18">
        <v>2</v>
      </c>
      <c r="R15" s="18"/>
      <c r="S15" s="18"/>
      <c r="T15" s="18">
        <v>2</v>
      </c>
      <c r="U15" s="18">
        <v>3</v>
      </c>
      <c r="V15" s="18">
        <v>2</v>
      </c>
      <c r="W15" s="18">
        <v>6</v>
      </c>
      <c r="X15" s="18">
        <v>4</v>
      </c>
      <c r="Y15" s="18">
        <v>6</v>
      </c>
      <c r="Z15" s="18"/>
      <c r="AA15" s="18">
        <v>1</v>
      </c>
      <c r="AB15" s="18"/>
      <c r="AC15" s="18">
        <v>3</v>
      </c>
      <c r="AD15" s="18">
        <v>1</v>
      </c>
      <c r="AE15" s="18"/>
      <c r="AF15" s="18">
        <v>5</v>
      </c>
      <c r="AG15" s="18">
        <v>2</v>
      </c>
      <c r="AH15" s="18"/>
      <c r="AI15" s="18">
        <v>1</v>
      </c>
      <c r="AJ15" s="18"/>
      <c r="AK15" s="18"/>
      <c r="AL15" s="18"/>
      <c r="AM15" s="31">
        <v>1</v>
      </c>
      <c r="AN15" s="245">
        <v>4</v>
      </c>
      <c r="AO15" s="245">
        <v>5</v>
      </c>
      <c r="AP15" s="245">
        <v>2</v>
      </c>
      <c r="AQ15" s="8"/>
      <c r="AR15" s="8"/>
      <c r="AS15" s="8"/>
      <c r="AT15" s="8"/>
      <c r="AU15" s="246"/>
      <c r="AV15" s="246"/>
      <c r="AW15" s="246"/>
      <c r="AX15" s="246"/>
      <c r="AY15" s="246"/>
      <c r="AZ15" s="246"/>
      <c r="BA15" s="30"/>
      <c r="BB15" s="30">
        <v>2</v>
      </c>
      <c r="BC15" s="171">
        <f t="shared" si="0"/>
        <v>53</v>
      </c>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row>
    <row r="16" spans="1:79" ht="15.75" customHeight="1">
      <c r="A16" s="329">
        <v>11</v>
      </c>
      <c r="B16" s="244" t="s">
        <v>486</v>
      </c>
      <c r="C16" s="204"/>
      <c r="D16" s="18"/>
      <c r="E16" s="18"/>
      <c r="F16" s="18"/>
      <c r="G16" s="18"/>
      <c r="H16" s="18"/>
      <c r="I16" s="18"/>
      <c r="J16" s="18"/>
      <c r="K16" s="18"/>
      <c r="L16" s="18"/>
      <c r="M16" s="18"/>
      <c r="N16" s="18">
        <v>1</v>
      </c>
      <c r="O16" s="18">
        <v>6</v>
      </c>
      <c r="P16" s="18">
        <v>5</v>
      </c>
      <c r="Q16" s="18"/>
      <c r="R16" s="18">
        <v>3</v>
      </c>
      <c r="S16" s="18">
        <v>1</v>
      </c>
      <c r="T16" s="18">
        <v>1</v>
      </c>
      <c r="U16" s="18">
        <v>9</v>
      </c>
      <c r="V16" s="18">
        <v>13</v>
      </c>
      <c r="W16" s="18">
        <v>16</v>
      </c>
      <c r="X16" s="18">
        <v>19</v>
      </c>
      <c r="Y16" s="18">
        <v>30</v>
      </c>
      <c r="Z16" s="18"/>
      <c r="AA16" s="18">
        <v>8</v>
      </c>
      <c r="AB16" s="18">
        <v>2</v>
      </c>
      <c r="AC16" s="18"/>
      <c r="AD16" s="18"/>
      <c r="AE16" s="18"/>
      <c r="AF16" s="18"/>
      <c r="AG16" s="18"/>
      <c r="AH16" s="18"/>
      <c r="AI16" s="18"/>
      <c r="AJ16" s="18"/>
      <c r="AK16" s="18"/>
      <c r="AL16" s="18"/>
      <c r="AM16" s="31"/>
      <c r="AN16" s="245">
        <v>4</v>
      </c>
      <c r="AO16" s="245">
        <v>1</v>
      </c>
      <c r="AP16" s="245"/>
      <c r="AQ16" s="31"/>
      <c r="AR16" s="31"/>
      <c r="AS16" s="31"/>
      <c r="AT16" s="31"/>
      <c r="AU16" s="245"/>
      <c r="AV16" s="245">
        <v>40</v>
      </c>
      <c r="AW16" s="245"/>
      <c r="AX16" s="245"/>
      <c r="AY16" s="245"/>
      <c r="AZ16" s="245"/>
      <c r="BA16" s="30">
        <v>6</v>
      </c>
      <c r="BB16" s="30"/>
      <c r="BC16" s="171">
        <f t="shared" si="0"/>
        <v>165</v>
      </c>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row>
    <row r="17" spans="1:79" ht="15.75" customHeight="1">
      <c r="A17" s="329">
        <v>12</v>
      </c>
      <c r="B17" s="244" t="s">
        <v>1159</v>
      </c>
      <c r="C17" s="204"/>
      <c r="D17" s="18"/>
      <c r="E17" s="18"/>
      <c r="F17" s="18"/>
      <c r="G17" s="18"/>
      <c r="H17" s="18">
        <v>1</v>
      </c>
      <c r="I17" s="18"/>
      <c r="J17" s="18">
        <v>1</v>
      </c>
      <c r="K17" s="18"/>
      <c r="L17" s="18"/>
      <c r="M17" s="18"/>
      <c r="N17" s="18">
        <v>5</v>
      </c>
      <c r="O17" s="18"/>
      <c r="P17" s="18"/>
      <c r="Q17" s="18"/>
      <c r="R17" s="18"/>
      <c r="S17" s="18"/>
      <c r="T17" s="18">
        <v>4</v>
      </c>
      <c r="U17" s="18">
        <v>6</v>
      </c>
      <c r="V17" s="18"/>
      <c r="W17" s="18">
        <v>23</v>
      </c>
      <c r="X17" s="18">
        <v>10</v>
      </c>
      <c r="Y17" s="18">
        <v>2</v>
      </c>
      <c r="Z17" s="18">
        <v>1</v>
      </c>
      <c r="AA17" s="18"/>
      <c r="AB17" s="18">
        <v>1</v>
      </c>
      <c r="AC17" s="18">
        <v>10</v>
      </c>
      <c r="AD17" s="248"/>
      <c r="AE17" s="248"/>
      <c r="AF17" s="18">
        <v>1</v>
      </c>
      <c r="AG17" s="18">
        <v>2</v>
      </c>
      <c r="AH17" s="248"/>
      <c r="AI17" s="248"/>
      <c r="AJ17" s="18">
        <v>1</v>
      </c>
      <c r="AK17" s="248"/>
      <c r="AL17" s="248"/>
      <c r="AM17" s="8"/>
      <c r="AN17" s="246"/>
      <c r="AO17" s="245">
        <v>2</v>
      </c>
      <c r="AP17" s="245">
        <v>1</v>
      </c>
      <c r="AQ17" s="8"/>
      <c r="AR17" s="8"/>
      <c r="AS17" s="8"/>
      <c r="AT17" s="8"/>
      <c r="AU17" s="246"/>
      <c r="AV17" s="246"/>
      <c r="AW17" s="246"/>
      <c r="AX17" s="245">
        <v>1</v>
      </c>
      <c r="AY17" s="245">
        <v>6</v>
      </c>
      <c r="AZ17" s="245">
        <v>7</v>
      </c>
      <c r="BA17" s="30">
        <v>2</v>
      </c>
      <c r="BB17" s="30">
        <v>3</v>
      </c>
      <c r="BC17" s="171">
        <f t="shared" si="0"/>
        <v>90</v>
      </c>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row>
    <row r="18" spans="1:79" ht="15.75" customHeight="1">
      <c r="A18" s="329">
        <v>13</v>
      </c>
      <c r="B18" s="244" t="s">
        <v>632</v>
      </c>
      <c r="C18" s="204"/>
      <c r="D18" s="18"/>
      <c r="E18" s="18"/>
      <c r="F18" s="18"/>
      <c r="G18" s="18"/>
      <c r="H18" s="18"/>
      <c r="I18" s="18"/>
      <c r="J18" s="18"/>
      <c r="K18" s="18"/>
      <c r="L18" s="18"/>
      <c r="M18" s="18">
        <v>4</v>
      </c>
      <c r="N18" s="18"/>
      <c r="O18" s="18"/>
      <c r="P18" s="18"/>
      <c r="Q18" s="18"/>
      <c r="R18" s="18"/>
      <c r="S18" s="18">
        <v>1</v>
      </c>
      <c r="T18" s="18"/>
      <c r="U18" s="18"/>
      <c r="V18" s="18">
        <v>5</v>
      </c>
      <c r="W18" s="18">
        <v>27</v>
      </c>
      <c r="X18" s="18">
        <v>14</v>
      </c>
      <c r="Y18" s="18">
        <v>2</v>
      </c>
      <c r="Z18" s="18"/>
      <c r="AA18" s="18"/>
      <c r="AB18" s="18"/>
      <c r="AC18" s="18"/>
      <c r="AD18" s="248"/>
      <c r="AE18" s="18">
        <v>9</v>
      </c>
      <c r="AF18" s="18">
        <v>3</v>
      </c>
      <c r="AG18" s="18">
        <v>3</v>
      </c>
      <c r="AH18" s="18"/>
      <c r="AI18" s="18">
        <v>5</v>
      </c>
      <c r="AJ18" s="18">
        <v>1</v>
      </c>
      <c r="AK18" s="18">
        <v>1</v>
      </c>
      <c r="AL18" s="18">
        <v>5</v>
      </c>
      <c r="AM18" s="31"/>
      <c r="AN18" s="245">
        <v>4</v>
      </c>
      <c r="AO18" s="245">
        <v>2</v>
      </c>
      <c r="AP18" s="245">
        <v>5</v>
      </c>
      <c r="AQ18" s="8"/>
      <c r="AR18" s="8"/>
      <c r="AS18" s="8"/>
      <c r="AT18" s="8"/>
      <c r="AU18" s="246"/>
      <c r="AV18" s="246"/>
      <c r="AW18" s="246"/>
      <c r="AX18" s="246"/>
      <c r="AY18" s="246"/>
      <c r="AZ18" s="245">
        <v>4</v>
      </c>
      <c r="BA18" s="30">
        <v>4</v>
      </c>
      <c r="BB18" s="30"/>
      <c r="BC18" s="171">
        <f t="shared" si="0"/>
        <v>99</v>
      </c>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row>
    <row r="19" spans="1:79" ht="16">
      <c r="A19" s="330">
        <v>14</v>
      </c>
      <c r="B19" s="249" t="s">
        <v>494</v>
      </c>
      <c r="C19" s="208"/>
      <c r="D19" s="30"/>
      <c r="E19" s="30"/>
      <c r="F19" s="30"/>
      <c r="G19" s="30"/>
      <c r="H19" s="30"/>
      <c r="I19" s="30"/>
      <c r="J19" s="30"/>
      <c r="K19" s="30"/>
      <c r="L19" s="30"/>
      <c r="M19" s="30"/>
      <c r="N19" s="30"/>
      <c r="O19" s="30"/>
      <c r="P19" s="30"/>
      <c r="Q19" s="30"/>
      <c r="R19" s="30"/>
      <c r="S19" s="30"/>
      <c r="T19" s="30"/>
      <c r="U19" s="30"/>
      <c r="V19" s="30">
        <v>1</v>
      </c>
      <c r="W19" s="30"/>
      <c r="X19" s="30">
        <v>3</v>
      </c>
      <c r="Y19" s="30"/>
      <c r="Z19" s="30">
        <v>11</v>
      </c>
      <c r="AA19" s="30">
        <v>15</v>
      </c>
      <c r="AB19" s="30">
        <v>12</v>
      </c>
      <c r="AC19" s="30">
        <v>22</v>
      </c>
      <c r="AD19" s="30">
        <v>5</v>
      </c>
      <c r="AE19" s="30">
        <v>1</v>
      </c>
      <c r="AF19" s="30">
        <v>5</v>
      </c>
      <c r="AG19" s="30"/>
      <c r="AH19" s="30"/>
      <c r="AI19" s="30">
        <v>4</v>
      </c>
      <c r="AJ19" s="30"/>
      <c r="AK19" s="30"/>
      <c r="AL19" s="30"/>
      <c r="AM19" s="30"/>
      <c r="AN19" s="30">
        <v>6</v>
      </c>
      <c r="AO19" s="30">
        <v>4</v>
      </c>
      <c r="AP19" s="30">
        <v>4</v>
      </c>
      <c r="AQ19" s="203"/>
      <c r="AR19" s="203"/>
      <c r="AS19" s="203"/>
      <c r="AT19" s="247"/>
      <c r="AU19" s="247"/>
      <c r="AV19" s="250"/>
      <c r="AW19" s="247">
        <v>11</v>
      </c>
      <c r="AX19" s="247">
        <v>7</v>
      </c>
      <c r="AY19" s="247">
        <v>12</v>
      </c>
      <c r="AZ19" s="247">
        <v>21</v>
      </c>
      <c r="BA19" s="247">
        <v>17</v>
      </c>
      <c r="BB19" s="247">
        <v>24</v>
      </c>
      <c r="BC19" s="171">
        <f t="shared" si="0"/>
        <v>185</v>
      </c>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row>
    <row r="20" spans="1:79" ht="16">
      <c r="A20" s="330">
        <v>15</v>
      </c>
      <c r="B20" s="249" t="s">
        <v>638</v>
      </c>
      <c r="C20" s="208"/>
      <c r="D20" s="30"/>
      <c r="E20" s="30"/>
      <c r="F20" s="30"/>
      <c r="G20" s="30"/>
      <c r="H20" s="30"/>
      <c r="I20" s="30"/>
      <c r="J20" s="30"/>
      <c r="K20" s="30"/>
      <c r="L20" s="30"/>
      <c r="M20" s="30"/>
      <c r="N20" s="30"/>
      <c r="O20" s="30"/>
      <c r="P20" s="30"/>
      <c r="Q20" s="30"/>
      <c r="R20" s="30"/>
      <c r="S20" s="30"/>
      <c r="T20" s="30"/>
      <c r="U20" s="30"/>
      <c r="V20" s="30">
        <v>3</v>
      </c>
      <c r="W20" s="30">
        <v>2</v>
      </c>
      <c r="X20" s="30">
        <v>2</v>
      </c>
      <c r="Y20" s="30">
        <v>8</v>
      </c>
      <c r="Z20" s="30">
        <v>2</v>
      </c>
      <c r="AA20" s="30">
        <v>1</v>
      </c>
      <c r="AB20" s="30">
        <v>1</v>
      </c>
      <c r="AC20" s="30"/>
      <c r="AD20" s="30">
        <v>1</v>
      </c>
      <c r="AE20" s="30">
        <v>6</v>
      </c>
      <c r="AF20" s="30">
        <v>1</v>
      </c>
      <c r="AG20" s="30"/>
      <c r="AH20" s="30"/>
      <c r="AI20" s="30">
        <v>1</v>
      </c>
      <c r="AJ20" s="30">
        <v>1</v>
      </c>
      <c r="AK20" s="30"/>
      <c r="AL20" s="30">
        <v>5</v>
      </c>
      <c r="AM20" s="30"/>
      <c r="AN20" s="30">
        <v>5</v>
      </c>
      <c r="AO20" s="30">
        <v>4</v>
      </c>
      <c r="AP20" s="30">
        <v>1</v>
      </c>
      <c r="AQ20" s="30"/>
      <c r="AR20" s="30"/>
      <c r="AS20" s="30"/>
      <c r="AT20" s="220"/>
      <c r="AU20" s="220"/>
      <c r="AV20" s="221"/>
      <c r="AW20" s="220">
        <v>6</v>
      </c>
      <c r="AX20" s="220"/>
      <c r="AY20" s="220"/>
      <c r="AZ20" s="220"/>
      <c r="BA20" s="220">
        <v>5</v>
      </c>
      <c r="BB20" s="220"/>
      <c r="BC20" s="251">
        <f t="shared" si="0"/>
        <v>55</v>
      </c>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row>
    <row r="21" spans="1:79" ht="16">
      <c r="A21" s="330">
        <v>16</v>
      </c>
      <c r="B21" s="252" t="s">
        <v>722</v>
      </c>
      <c r="C21" s="253"/>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v>1</v>
      </c>
      <c r="AL21" s="166">
        <v>9</v>
      </c>
      <c r="AM21" s="254"/>
      <c r="AN21" s="255"/>
      <c r="AO21" s="255">
        <v>1</v>
      </c>
      <c r="AP21" s="256">
        <v>3</v>
      </c>
      <c r="AQ21" s="255"/>
      <c r="AR21" s="8"/>
      <c r="AS21" s="8"/>
      <c r="AT21" s="246"/>
      <c r="AU21" s="246"/>
      <c r="AV21" s="8"/>
      <c r="AW21" s="246"/>
      <c r="AX21" s="246"/>
      <c r="AY21" s="246"/>
      <c r="AZ21" s="246"/>
      <c r="BA21" s="246"/>
      <c r="BB21" s="246"/>
      <c r="BC21" s="211">
        <f t="shared" si="0"/>
        <v>14</v>
      </c>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row>
    <row r="22" spans="1:79" ht="16">
      <c r="A22" s="330">
        <v>17</v>
      </c>
      <c r="B22" s="249" t="s">
        <v>467</v>
      </c>
      <c r="C22" s="208"/>
      <c r="D22" s="30"/>
      <c r="E22" s="30"/>
      <c r="F22" s="30"/>
      <c r="G22" s="30"/>
      <c r="H22" s="30">
        <v>1</v>
      </c>
      <c r="I22" s="30"/>
      <c r="J22" s="30"/>
      <c r="K22" s="30"/>
      <c r="L22" s="30"/>
      <c r="M22" s="30"/>
      <c r="N22" s="30"/>
      <c r="O22" s="30"/>
      <c r="P22" s="30"/>
      <c r="Q22" s="30"/>
      <c r="R22" s="30"/>
      <c r="S22" s="30"/>
      <c r="T22" s="30">
        <v>1</v>
      </c>
      <c r="U22" s="30">
        <v>3</v>
      </c>
      <c r="V22" s="30">
        <v>1</v>
      </c>
      <c r="W22" s="30">
        <v>7</v>
      </c>
      <c r="X22" s="30">
        <v>5</v>
      </c>
      <c r="Y22" s="30">
        <v>4</v>
      </c>
      <c r="Z22" s="30">
        <v>8</v>
      </c>
      <c r="AA22" s="30">
        <v>7</v>
      </c>
      <c r="AB22" s="30">
        <v>2</v>
      </c>
      <c r="AC22" s="30">
        <v>5</v>
      </c>
      <c r="AD22" s="30">
        <v>3</v>
      </c>
      <c r="AE22" s="30"/>
      <c r="AF22" s="30"/>
      <c r="AG22" s="30">
        <v>2</v>
      </c>
      <c r="AH22" s="30"/>
      <c r="AI22" s="30"/>
      <c r="AJ22" s="30">
        <v>1</v>
      </c>
      <c r="AK22" s="30">
        <v>2</v>
      </c>
      <c r="AL22" s="30">
        <v>2</v>
      </c>
      <c r="AM22" s="30">
        <v>3</v>
      </c>
      <c r="AN22" s="30">
        <v>2</v>
      </c>
      <c r="AO22" s="30">
        <v>6</v>
      </c>
      <c r="AP22" s="30">
        <v>14</v>
      </c>
      <c r="AQ22" s="30"/>
      <c r="AR22" s="30"/>
      <c r="AS22" s="30">
        <v>2</v>
      </c>
      <c r="AT22" s="220"/>
      <c r="AU22" s="220"/>
      <c r="AV22" s="221"/>
      <c r="AW22" s="220"/>
      <c r="AX22" s="220"/>
      <c r="AY22" s="220"/>
      <c r="AZ22" s="220">
        <v>8</v>
      </c>
      <c r="BA22" s="220">
        <v>5</v>
      </c>
      <c r="BB22" s="220">
        <v>49</v>
      </c>
      <c r="BC22" s="251">
        <f t="shared" si="0"/>
        <v>143</v>
      </c>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row>
    <row r="23" spans="1:79" ht="16">
      <c r="A23" s="330">
        <v>18</v>
      </c>
      <c r="B23" s="249" t="s">
        <v>673</v>
      </c>
      <c r="C23" s="208"/>
      <c r="D23" s="30"/>
      <c r="E23" s="30"/>
      <c r="F23" s="30"/>
      <c r="G23" s="30"/>
      <c r="H23" s="30"/>
      <c r="I23" s="30"/>
      <c r="J23" s="30"/>
      <c r="K23" s="30"/>
      <c r="L23" s="30"/>
      <c r="M23" s="30"/>
      <c r="N23" s="30"/>
      <c r="O23" s="30"/>
      <c r="P23" s="30"/>
      <c r="Q23" s="30">
        <v>1</v>
      </c>
      <c r="R23" s="30"/>
      <c r="S23" s="30"/>
      <c r="T23" s="30"/>
      <c r="U23" s="30"/>
      <c r="V23" s="30"/>
      <c r="W23" s="30">
        <v>16</v>
      </c>
      <c r="X23" s="30">
        <v>6</v>
      </c>
      <c r="Y23" s="30">
        <v>9</v>
      </c>
      <c r="Z23" s="30"/>
      <c r="AA23" s="30">
        <v>4</v>
      </c>
      <c r="AB23" s="30">
        <v>7</v>
      </c>
      <c r="AC23" s="30"/>
      <c r="AD23" s="30"/>
      <c r="AE23" s="30"/>
      <c r="AF23" s="30">
        <v>2</v>
      </c>
      <c r="AG23" s="30">
        <v>1</v>
      </c>
      <c r="AH23" s="30"/>
      <c r="AI23" s="30"/>
      <c r="AJ23" s="30">
        <v>5</v>
      </c>
      <c r="AK23" s="30"/>
      <c r="AL23" s="30"/>
      <c r="AM23" s="30"/>
      <c r="AN23" s="30"/>
      <c r="AO23" s="30">
        <v>1</v>
      </c>
      <c r="AP23" s="30">
        <v>3</v>
      </c>
      <c r="AQ23" s="30">
        <v>1</v>
      </c>
      <c r="AR23" s="30"/>
      <c r="AS23" s="30"/>
      <c r="AT23" s="220">
        <v>4</v>
      </c>
      <c r="AU23" s="220">
        <v>2</v>
      </c>
      <c r="AV23" s="30"/>
      <c r="AW23" s="30"/>
      <c r="AX23" s="209"/>
      <c r="AY23" s="209"/>
      <c r="AZ23" s="209"/>
      <c r="BA23" s="209"/>
      <c r="BB23" s="209"/>
      <c r="BC23" s="171">
        <f t="shared" si="0"/>
        <v>62</v>
      </c>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row>
    <row r="24" spans="1:79" ht="16">
      <c r="A24" s="330">
        <v>19</v>
      </c>
      <c r="B24" s="249" t="s">
        <v>635</v>
      </c>
      <c r="C24" s="208"/>
      <c r="D24" s="30"/>
      <c r="E24" s="30"/>
      <c r="F24" s="30"/>
      <c r="G24" s="30"/>
      <c r="H24" s="30"/>
      <c r="I24" s="30"/>
      <c r="J24" s="30"/>
      <c r="K24" s="30"/>
      <c r="L24" s="30"/>
      <c r="M24" s="30"/>
      <c r="N24" s="30"/>
      <c r="O24" s="30">
        <v>1</v>
      </c>
      <c r="P24" s="30"/>
      <c r="Q24" s="30"/>
      <c r="R24" s="30"/>
      <c r="S24" s="30"/>
      <c r="T24" s="30"/>
      <c r="U24" s="30">
        <v>4</v>
      </c>
      <c r="V24" s="30">
        <v>9</v>
      </c>
      <c r="W24" s="30">
        <v>11</v>
      </c>
      <c r="X24" s="30">
        <v>9</v>
      </c>
      <c r="Y24" s="30">
        <v>6</v>
      </c>
      <c r="Z24" s="30">
        <v>7</v>
      </c>
      <c r="AA24" s="30">
        <v>17</v>
      </c>
      <c r="AB24" s="30">
        <v>2</v>
      </c>
      <c r="AC24" s="30">
        <v>7</v>
      </c>
      <c r="AD24" s="30">
        <v>11</v>
      </c>
      <c r="AE24" s="30"/>
      <c r="AF24" s="30">
        <v>3</v>
      </c>
      <c r="AG24" s="30"/>
      <c r="AH24" s="30">
        <v>1</v>
      </c>
      <c r="AI24" s="30">
        <v>1</v>
      </c>
      <c r="AJ24" s="30">
        <v>2</v>
      </c>
      <c r="AK24" s="30">
        <v>5</v>
      </c>
      <c r="AL24" s="30">
        <v>2</v>
      </c>
      <c r="AM24" s="30">
        <v>4</v>
      </c>
      <c r="AN24" s="30">
        <v>3</v>
      </c>
      <c r="AO24" s="30"/>
      <c r="AP24" s="30"/>
      <c r="AQ24" s="30">
        <v>16</v>
      </c>
      <c r="AR24" s="30"/>
      <c r="AS24" s="30"/>
      <c r="AT24" s="220"/>
      <c r="AU24" s="220"/>
      <c r="AV24" s="30"/>
      <c r="AW24" s="30"/>
      <c r="AX24" s="141">
        <v>10</v>
      </c>
      <c r="AY24" s="141"/>
      <c r="AZ24" s="141">
        <v>47</v>
      </c>
      <c r="BA24" s="141"/>
      <c r="BB24" s="141"/>
      <c r="BC24" s="251">
        <f t="shared" si="0"/>
        <v>178</v>
      </c>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row>
    <row r="25" spans="1:79" ht="16">
      <c r="A25" s="330">
        <v>20</v>
      </c>
      <c r="B25" s="252" t="s">
        <v>641</v>
      </c>
      <c r="C25" s="257"/>
      <c r="D25" s="258"/>
      <c r="E25" s="258"/>
      <c r="F25" s="258"/>
      <c r="G25" s="258"/>
      <c r="H25" s="258"/>
      <c r="I25" s="258"/>
      <c r="J25" s="258"/>
      <c r="K25" s="258"/>
      <c r="L25" s="258"/>
      <c r="M25" s="258"/>
      <c r="N25" s="258"/>
      <c r="O25" s="258"/>
      <c r="P25" s="258"/>
      <c r="Q25" s="258"/>
      <c r="R25" s="258"/>
      <c r="S25" s="258"/>
      <c r="T25" s="258">
        <v>6</v>
      </c>
      <c r="U25" s="258">
        <v>7</v>
      </c>
      <c r="V25" s="258">
        <v>10</v>
      </c>
      <c r="W25" s="258">
        <v>29</v>
      </c>
      <c r="X25" s="258">
        <v>17</v>
      </c>
      <c r="Y25" s="258">
        <v>17</v>
      </c>
      <c r="Z25" s="258">
        <v>4</v>
      </c>
      <c r="AA25" s="258">
        <v>11</v>
      </c>
      <c r="AB25" s="258"/>
      <c r="AC25" s="258"/>
      <c r="AD25" s="258">
        <v>1</v>
      </c>
      <c r="AE25" s="258"/>
      <c r="AF25" s="258"/>
      <c r="AG25" s="258">
        <v>2</v>
      </c>
      <c r="AH25" s="258"/>
      <c r="AI25" s="258">
        <v>2</v>
      </c>
      <c r="AJ25" s="258">
        <v>2</v>
      </c>
      <c r="AK25" s="258">
        <v>3</v>
      </c>
      <c r="AL25" s="258"/>
      <c r="AM25" s="259"/>
      <c r="AN25" s="260"/>
      <c r="AO25" s="260">
        <v>3</v>
      </c>
      <c r="AP25" s="261">
        <v>4</v>
      </c>
      <c r="AQ25" s="260"/>
      <c r="AR25" s="47"/>
      <c r="AS25" s="47">
        <v>11</v>
      </c>
      <c r="AT25" s="262">
        <v>11</v>
      </c>
      <c r="AU25" s="262">
        <v>1</v>
      </c>
      <c r="AV25" s="263"/>
      <c r="AW25" s="263"/>
      <c r="AX25" s="263"/>
      <c r="AY25" s="262"/>
      <c r="AZ25" s="262"/>
      <c r="BA25" s="262"/>
      <c r="BB25" s="262"/>
      <c r="BC25" s="211">
        <f t="shared" si="0"/>
        <v>141</v>
      </c>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row>
    <row r="26" spans="1:79" ht="16">
      <c r="A26" s="330">
        <v>21</v>
      </c>
      <c r="B26" s="252" t="s">
        <v>647</v>
      </c>
      <c r="C26" s="215">
        <v>2</v>
      </c>
      <c r="D26" s="216">
        <v>1</v>
      </c>
      <c r="E26" s="216">
        <v>2</v>
      </c>
      <c r="F26" s="216">
        <v>1</v>
      </c>
      <c r="G26" s="216">
        <v>6</v>
      </c>
      <c r="H26" s="216">
        <v>12</v>
      </c>
      <c r="I26" s="216">
        <v>1</v>
      </c>
      <c r="J26" s="216">
        <v>8</v>
      </c>
      <c r="K26" s="216">
        <v>8</v>
      </c>
      <c r="L26" s="216"/>
      <c r="M26" s="216"/>
      <c r="N26" s="216">
        <v>13</v>
      </c>
      <c r="O26" s="216">
        <v>6</v>
      </c>
      <c r="P26" s="216">
        <v>6</v>
      </c>
      <c r="Q26" s="216"/>
      <c r="R26" s="216"/>
      <c r="S26" s="216">
        <v>2</v>
      </c>
      <c r="T26" s="216">
        <v>6</v>
      </c>
      <c r="U26" s="216">
        <v>7</v>
      </c>
      <c r="V26" s="216">
        <v>13</v>
      </c>
      <c r="W26" s="216">
        <v>15</v>
      </c>
      <c r="X26" s="216">
        <v>13</v>
      </c>
      <c r="Y26" s="216">
        <v>7</v>
      </c>
      <c r="Z26" s="216"/>
      <c r="AA26" s="216"/>
      <c r="AB26" s="216"/>
      <c r="AC26" s="216"/>
      <c r="AD26" s="216"/>
      <c r="AE26" s="216"/>
      <c r="AF26" s="216"/>
      <c r="AG26" s="216"/>
      <c r="AH26" s="216"/>
      <c r="AI26" s="216">
        <v>1</v>
      </c>
      <c r="AJ26" s="216"/>
      <c r="AK26" s="216">
        <v>1</v>
      </c>
      <c r="AL26" s="216"/>
      <c r="AM26" s="216"/>
      <c r="AN26" s="216"/>
      <c r="AO26" s="216">
        <v>4</v>
      </c>
      <c r="AP26" s="216">
        <v>5</v>
      </c>
      <c r="AQ26" s="216"/>
      <c r="AR26" s="216">
        <v>23</v>
      </c>
      <c r="AS26" s="216">
        <v>80</v>
      </c>
      <c r="AT26" s="217"/>
      <c r="AU26" s="217"/>
      <c r="AV26" s="218"/>
      <c r="AW26" s="217"/>
      <c r="AX26" s="217"/>
      <c r="AY26" s="217"/>
      <c r="AZ26" s="217"/>
      <c r="BA26" s="217"/>
      <c r="BB26" s="217"/>
      <c r="BC26" s="264">
        <f t="shared" si="0"/>
        <v>243</v>
      </c>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row>
    <row r="27" spans="1:79" ht="16">
      <c r="A27" s="330">
        <v>22</v>
      </c>
      <c r="B27" s="249" t="s">
        <v>652</v>
      </c>
      <c r="C27" s="253"/>
      <c r="D27" s="166"/>
      <c r="E27" s="166"/>
      <c r="F27" s="166"/>
      <c r="G27" s="166"/>
      <c r="H27" s="166"/>
      <c r="I27" s="166"/>
      <c r="J27" s="166"/>
      <c r="K27" s="166"/>
      <c r="L27" s="166"/>
      <c r="M27" s="166"/>
      <c r="N27" s="166"/>
      <c r="O27" s="166"/>
      <c r="P27" s="166"/>
      <c r="Q27" s="166"/>
      <c r="R27" s="166"/>
      <c r="S27" s="166"/>
      <c r="T27" s="166"/>
      <c r="U27" s="166"/>
      <c r="V27" s="166"/>
      <c r="W27" s="166">
        <v>2</v>
      </c>
      <c r="X27" s="166">
        <v>3</v>
      </c>
      <c r="Y27" s="166">
        <v>5</v>
      </c>
      <c r="Z27" s="166">
        <v>2</v>
      </c>
      <c r="AA27" s="166">
        <v>7</v>
      </c>
      <c r="AB27" s="166">
        <v>2</v>
      </c>
      <c r="AC27" s="166"/>
      <c r="AD27" s="166"/>
      <c r="AE27" s="166"/>
      <c r="AF27" s="166"/>
      <c r="AG27" s="166"/>
      <c r="AH27" s="166"/>
      <c r="AI27" s="166">
        <v>5</v>
      </c>
      <c r="AJ27" s="166">
        <v>5</v>
      </c>
      <c r="AK27" s="166">
        <v>1</v>
      </c>
      <c r="AL27" s="166">
        <v>8</v>
      </c>
      <c r="AM27" s="254"/>
      <c r="AN27" s="255"/>
      <c r="AO27" s="256">
        <v>1</v>
      </c>
      <c r="AP27" s="256">
        <v>2</v>
      </c>
      <c r="AQ27" s="256"/>
      <c r="AR27" s="31"/>
      <c r="AS27" s="31"/>
      <c r="AT27" s="245"/>
      <c r="AU27" s="245"/>
      <c r="AV27" s="31"/>
      <c r="AW27" s="245"/>
      <c r="AX27" s="245"/>
      <c r="AY27" s="245">
        <v>4</v>
      </c>
      <c r="AZ27" s="245"/>
      <c r="BA27" s="245">
        <v>4</v>
      </c>
      <c r="BB27" s="245"/>
      <c r="BC27" s="171">
        <f t="shared" si="0"/>
        <v>51</v>
      </c>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row>
    <row r="28" spans="1:79" ht="16">
      <c r="A28" s="330">
        <v>23</v>
      </c>
      <c r="B28" s="158" t="s">
        <v>675</v>
      </c>
      <c r="C28" s="265"/>
      <c r="D28" s="221"/>
      <c r="E28" s="221"/>
      <c r="F28" s="221"/>
      <c r="G28" s="221"/>
      <c r="H28" s="221"/>
      <c r="I28" s="221"/>
      <c r="J28" s="221"/>
      <c r="K28" s="221"/>
      <c r="L28" s="221"/>
      <c r="M28" s="221"/>
      <c r="N28" s="221"/>
      <c r="O28" s="221"/>
      <c r="P28" s="221"/>
      <c r="Q28" s="221"/>
      <c r="R28" s="221"/>
      <c r="S28" s="221"/>
      <c r="T28" s="221"/>
      <c r="U28" s="221"/>
      <c r="V28" s="221"/>
      <c r="W28" s="221"/>
      <c r="X28" s="221">
        <v>1</v>
      </c>
      <c r="Y28" s="221"/>
      <c r="Z28" s="221"/>
      <c r="AA28" s="221"/>
      <c r="AB28" s="221">
        <v>5</v>
      </c>
      <c r="AC28" s="221"/>
      <c r="AD28" s="221"/>
      <c r="AE28" s="221"/>
      <c r="AF28" s="221"/>
      <c r="AG28" s="221"/>
      <c r="AH28" s="221"/>
      <c r="AI28" s="221"/>
      <c r="AJ28" s="221"/>
      <c r="AK28" s="221"/>
      <c r="AL28" s="221">
        <v>5</v>
      </c>
      <c r="AM28" s="221"/>
      <c r="AN28" s="221"/>
      <c r="AO28" s="221"/>
      <c r="AP28" s="221"/>
      <c r="AQ28" s="221"/>
      <c r="AR28" s="221"/>
      <c r="AS28" s="221"/>
      <c r="AT28" s="221"/>
      <c r="AU28" s="221"/>
      <c r="AV28" s="221"/>
      <c r="AW28" s="221"/>
      <c r="AX28" s="221">
        <v>20</v>
      </c>
      <c r="AY28" s="220"/>
      <c r="AZ28" s="220">
        <v>5</v>
      </c>
      <c r="BA28" s="220">
        <v>6</v>
      </c>
      <c r="BB28" s="220">
        <v>10</v>
      </c>
      <c r="BC28" s="171">
        <f t="shared" si="0"/>
        <v>52</v>
      </c>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row>
    <row r="29" spans="1:79" ht="16">
      <c r="A29" s="331">
        <v>24</v>
      </c>
      <c r="B29" s="150" t="s">
        <v>644</v>
      </c>
      <c r="C29" s="215"/>
      <c r="D29" s="216"/>
      <c r="E29" s="216"/>
      <c r="F29" s="216"/>
      <c r="G29" s="216"/>
      <c r="H29" s="216"/>
      <c r="I29" s="216"/>
      <c r="J29" s="216"/>
      <c r="K29" s="216"/>
      <c r="L29" s="216"/>
      <c r="M29" s="216"/>
      <c r="N29" s="216"/>
      <c r="O29" s="216"/>
      <c r="P29" s="216"/>
      <c r="Q29" s="216"/>
      <c r="R29" s="216"/>
      <c r="S29" s="216"/>
      <c r="T29" s="216"/>
      <c r="U29" s="216">
        <v>2</v>
      </c>
      <c r="V29" s="216">
        <v>4</v>
      </c>
      <c r="W29" s="216">
        <v>7</v>
      </c>
      <c r="X29" s="216">
        <v>1</v>
      </c>
      <c r="Y29" s="216">
        <v>8</v>
      </c>
      <c r="Z29" s="216"/>
      <c r="AA29" s="216"/>
      <c r="AB29" s="216">
        <v>1</v>
      </c>
      <c r="AC29" s="216"/>
      <c r="AD29" s="216">
        <v>3</v>
      </c>
      <c r="AE29" s="216"/>
      <c r="AF29" s="216"/>
      <c r="AG29" s="216"/>
      <c r="AH29" s="216"/>
      <c r="AI29" s="216"/>
      <c r="AJ29" s="216"/>
      <c r="AK29" s="216"/>
      <c r="AL29" s="216"/>
      <c r="AM29" s="216">
        <v>1</v>
      </c>
      <c r="AN29" s="216">
        <v>1</v>
      </c>
      <c r="AO29" s="216">
        <v>3</v>
      </c>
      <c r="AP29" s="216">
        <v>1</v>
      </c>
      <c r="AQ29" s="216"/>
      <c r="AR29" s="216"/>
      <c r="AS29" s="216"/>
      <c r="AT29" s="216"/>
      <c r="AU29" s="216"/>
      <c r="AV29" s="216"/>
      <c r="AW29" s="216"/>
      <c r="AX29" s="216"/>
      <c r="AY29" s="216"/>
      <c r="AZ29" s="216"/>
      <c r="BA29" s="216"/>
      <c r="BB29" s="216"/>
      <c r="BC29" s="211">
        <f t="shared" si="0"/>
        <v>32</v>
      </c>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row>
    <row r="30" spans="1:79" ht="16">
      <c r="A30" s="331">
        <v>25</v>
      </c>
      <c r="B30" s="150" t="s">
        <v>1079</v>
      </c>
      <c r="C30" s="215"/>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v>3</v>
      </c>
      <c r="AM30" s="216"/>
      <c r="AN30" s="216"/>
      <c r="AO30" s="216"/>
      <c r="AP30" s="216"/>
      <c r="AQ30" s="216"/>
      <c r="AR30" s="216"/>
      <c r="AS30" s="216"/>
      <c r="AT30" s="216"/>
      <c r="AU30" s="216"/>
      <c r="AV30" s="216"/>
      <c r="AW30" s="216"/>
      <c r="AX30" s="216"/>
      <c r="AY30" s="216"/>
      <c r="AZ30" s="216"/>
      <c r="BA30" s="216"/>
      <c r="BB30" s="216"/>
      <c r="BC30" s="211">
        <f t="shared" si="0"/>
        <v>3</v>
      </c>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row>
    <row r="31" spans="1:79" ht="16">
      <c r="A31" s="331">
        <v>26</v>
      </c>
      <c r="B31" s="148" t="s">
        <v>677</v>
      </c>
      <c r="C31" s="208"/>
      <c r="D31" s="30"/>
      <c r="E31" s="30"/>
      <c r="F31" s="30"/>
      <c r="G31" s="30"/>
      <c r="H31" s="30"/>
      <c r="I31" s="30"/>
      <c r="J31" s="30"/>
      <c r="K31" s="30"/>
      <c r="L31" s="30"/>
      <c r="M31" s="30"/>
      <c r="N31" s="30"/>
      <c r="O31" s="30"/>
      <c r="P31" s="30"/>
      <c r="Q31" s="30"/>
      <c r="R31" s="30">
        <v>1</v>
      </c>
      <c r="S31" s="30"/>
      <c r="T31" s="30">
        <v>2</v>
      </c>
      <c r="U31" s="30"/>
      <c r="V31" s="30"/>
      <c r="W31" s="30"/>
      <c r="X31" s="30">
        <v>1</v>
      </c>
      <c r="Y31" s="30">
        <v>1</v>
      </c>
      <c r="Z31" s="30">
        <v>3</v>
      </c>
      <c r="AA31" s="30">
        <v>8</v>
      </c>
      <c r="AB31" s="30">
        <v>1</v>
      </c>
      <c r="AC31" s="30"/>
      <c r="AD31" s="30"/>
      <c r="AE31" s="30">
        <v>1</v>
      </c>
      <c r="AF31" s="30">
        <v>2</v>
      </c>
      <c r="AG31" s="30"/>
      <c r="AH31" s="30"/>
      <c r="AI31" s="30"/>
      <c r="AJ31" s="30"/>
      <c r="AK31" s="30"/>
      <c r="AL31" s="30"/>
      <c r="AM31" s="30"/>
      <c r="AN31" s="30">
        <v>1</v>
      </c>
      <c r="AO31" s="30">
        <v>1</v>
      </c>
      <c r="AP31" s="30"/>
      <c r="AQ31" s="30"/>
      <c r="AR31" s="30"/>
      <c r="AS31" s="30"/>
      <c r="AT31" s="30"/>
      <c r="AU31" s="30"/>
      <c r="AV31" s="30">
        <v>1</v>
      </c>
      <c r="AW31" s="30"/>
      <c r="AX31" s="30"/>
      <c r="AY31" s="30"/>
      <c r="AZ31" s="30"/>
      <c r="BA31" s="30">
        <v>1</v>
      </c>
      <c r="BB31" s="30">
        <v>3</v>
      </c>
      <c r="BC31" s="171">
        <f t="shared" si="0"/>
        <v>27</v>
      </c>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row>
    <row r="32" spans="1:79" ht="16">
      <c r="A32" s="331">
        <v>27</v>
      </c>
      <c r="B32" s="150" t="s">
        <v>693</v>
      </c>
      <c r="C32" s="215"/>
      <c r="D32" s="216"/>
      <c r="E32" s="216"/>
      <c r="F32" s="216"/>
      <c r="G32" s="216"/>
      <c r="H32" s="216"/>
      <c r="I32" s="216"/>
      <c r="J32" s="216"/>
      <c r="K32" s="216"/>
      <c r="L32" s="216"/>
      <c r="M32" s="216"/>
      <c r="N32" s="216"/>
      <c r="O32" s="216">
        <v>1</v>
      </c>
      <c r="P32" s="216"/>
      <c r="Q32" s="216"/>
      <c r="R32" s="216"/>
      <c r="S32" s="216"/>
      <c r="T32" s="216"/>
      <c r="U32" s="216"/>
      <c r="V32" s="216">
        <v>2</v>
      </c>
      <c r="W32" s="216">
        <v>3</v>
      </c>
      <c r="X32" s="216"/>
      <c r="Y32" s="216">
        <v>4</v>
      </c>
      <c r="Z32" s="216"/>
      <c r="AA32" s="216">
        <v>9</v>
      </c>
      <c r="AB32" s="216"/>
      <c r="AC32" s="216">
        <v>7</v>
      </c>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1">
        <f t="shared" si="0"/>
        <v>26</v>
      </c>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row>
    <row r="33" spans="1:79" ht="16">
      <c r="A33" s="331">
        <v>28</v>
      </c>
      <c r="B33" s="150" t="s">
        <v>481</v>
      </c>
      <c r="C33" s="215"/>
      <c r="D33" s="216"/>
      <c r="E33" s="216"/>
      <c r="F33" s="216"/>
      <c r="G33" s="216"/>
      <c r="H33" s="216"/>
      <c r="I33" s="216"/>
      <c r="J33" s="216"/>
      <c r="K33" s="216"/>
      <c r="L33" s="216"/>
      <c r="M33" s="216"/>
      <c r="N33" s="216"/>
      <c r="O33" s="216">
        <v>1</v>
      </c>
      <c r="P33" s="216">
        <v>1</v>
      </c>
      <c r="Q33" s="216"/>
      <c r="R33" s="216"/>
      <c r="S33" s="216"/>
      <c r="T33" s="216">
        <v>1</v>
      </c>
      <c r="U33" s="216">
        <v>1</v>
      </c>
      <c r="V33" s="216">
        <v>1</v>
      </c>
      <c r="W33" s="216">
        <v>6</v>
      </c>
      <c r="X33" s="216">
        <v>1</v>
      </c>
      <c r="Y33" s="216">
        <v>36</v>
      </c>
      <c r="Z33" s="216">
        <v>5</v>
      </c>
      <c r="AA33" s="216">
        <v>7</v>
      </c>
      <c r="AB33" s="216">
        <v>13</v>
      </c>
      <c r="AC33" s="216">
        <v>5</v>
      </c>
      <c r="AD33" s="216">
        <v>7</v>
      </c>
      <c r="AE33" s="216">
        <v>1</v>
      </c>
      <c r="AF33" s="216"/>
      <c r="AG33" s="216"/>
      <c r="AH33" s="216">
        <v>5</v>
      </c>
      <c r="AI33" s="216">
        <v>1</v>
      </c>
      <c r="AJ33" s="216">
        <v>10</v>
      </c>
      <c r="AK33" s="216">
        <v>4</v>
      </c>
      <c r="AL33" s="216">
        <v>5</v>
      </c>
      <c r="AM33" s="216">
        <v>8</v>
      </c>
      <c r="AN33" s="216">
        <v>6</v>
      </c>
      <c r="AO33" s="216">
        <v>16</v>
      </c>
      <c r="AP33" s="216">
        <v>6</v>
      </c>
      <c r="AQ33" s="216"/>
      <c r="AR33" s="216"/>
      <c r="AS33" s="216">
        <v>82</v>
      </c>
      <c r="AT33" s="216">
        <v>13</v>
      </c>
      <c r="AU33" s="216"/>
      <c r="AV33" s="216"/>
      <c r="AW33" s="216"/>
      <c r="AX33" s="216"/>
      <c r="AY33" s="216"/>
      <c r="AZ33" s="216"/>
      <c r="BA33" s="216"/>
      <c r="BB33" s="216"/>
      <c r="BC33" s="211">
        <f t="shared" si="0"/>
        <v>242</v>
      </c>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row>
    <row r="34" spans="1:79" ht="16">
      <c r="A34" s="331">
        <v>29</v>
      </c>
      <c r="B34" s="150" t="s">
        <v>777</v>
      </c>
      <c r="C34" s="215"/>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v>1</v>
      </c>
      <c r="AI34" s="216">
        <v>1</v>
      </c>
      <c r="AJ34" s="216">
        <v>1</v>
      </c>
      <c r="AK34" s="216">
        <v>1</v>
      </c>
      <c r="AL34" s="216"/>
      <c r="AM34" s="216"/>
      <c r="AN34" s="216"/>
      <c r="AO34" s="216"/>
      <c r="AP34" s="216"/>
      <c r="AQ34" s="216"/>
      <c r="AR34" s="216"/>
      <c r="AS34" s="216"/>
      <c r="AT34" s="216"/>
      <c r="AU34" s="216"/>
      <c r="AV34" s="216"/>
      <c r="AW34" s="216"/>
      <c r="AX34" s="216"/>
      <c r="AY34" s="216"/>
      <c r="AZ34" s="216"/>
      <c r="BA34" s="216"/>
      <c r="BB34" s="216"/>
      <c r="BC34" s="211">
        <f t="shared" si="0"/>
        <v>4</v>
      </c>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row>
    <row r="35" spans="1:79" ht="16">
      <c r="A35" s="331">
        <v>30</v>
      </c>
      <c r="B35" s="148" t="s">
        <v>686</v>
      </c>
      <c r="C35" s="208"/>
      <c r="D35" s="30"/>
      <c r="E35" s="30"/>
      <c r="F35" s="30"/>
      <c r="G35" s="30"/>
      <c r="H35" s="30"/>
      <c r="I35" s="30"/>
      <c r="J35" s="30"/>
      <c r="K35" s="30"/>
      <c r="L35" s="30"/>
      <c r="M35" s="30"/>
      <c r="N35" s="30"/>
      <c r="O35" s="30">
        <v>1</v>
      </c>
      <c r="P35" s="30">
        <v>1</v>
      </c>
      <c r="Q35" s="30">
        <v>4</v>
      </c>
      <c r="R35" s="30"/>
      <c r="S35" s="30">
        <v>1</v>
      </c>
      <c r="T35" s="30">
        <v>1</v>
      </c>
      <c r="U35" s="30">
        <v>3</v>
      </c>
      <c r="V35" s="30"/>
      <c r="W35" s="30">
        <v>2</v>
      </c>
      <c r="X35" s="30">
        <v>6</v>
      </c>
      <c r="Y35" s="30"/>
      <c r="Z35" s="30">
        <v>1</v>
      </c>
      <c r="AA35" s="30">
        <v>2</v>
      </c>
      <c r="AB35" s="30">
        <v>4</v>
      </c>
      <c r="AC35" s="30"/>
      <c r="AD35" s="30"/>
      <c r="AE35" s="30"/>
      <c r="AF35" s="30">
        <v>2</v>
      </c>
      <c r="AG35" s="30"/>
      <c r="AH35" s="30"/>
      <c r="AI35" s="30"/>
      <c r="AJ35" s="30"/>
      <c r="AK35" s="30"/>
      <c r="AL35" s="30"/>
      <c r="AM35" s="30"/>
      <c r="AN35" s="30"/>
      <c r="AO35" s="30">
        <v>3</v>
      </c>
      <c r="AP35" s="30">
        <v>1</v>
      </c>
      <c r="AQ35" s="30"/>
      <c r="AR35" s="30"/>
      <c r="AS35" s="30"/>
      <c r="AT35" s="30"/>
      <c r="AU35" s="30"/>
      <c r="AV35" s="30"/>
      <c r="AW35" s="30"/>
      <c r="AX35" s="30">
        <v>3</v>
      </c>
      <c r="AY35" s="30">
        <v>11</v>
      </c>
      <c r="AZ35" s="30">
        <v>4</v>
      </c>
      <c r="BA35" s="30">
        <v>5</v>
      </c>
      <c r="BB35" s="30"/>
      <c r="BC35" s="171">
        <f t="shared" si="0"/>
        <v>55</v>
      </c>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row>
    <row r="36" spans="1:79" ht="16">
      <c r="A36" s="331">
        <v>31</v>
      </c>
      <c r="B36" s="150" t="s">
        <v>1000</v>
      </c>
      <c r="C36" s="215"/>
      <c r="D36" s="216"/>
      <c r="E36" s="216"/>
      <c r="F36" s="216"/>
      <c r="G36" s="216"/>
      <c r="H36" s="216"/>
      <c r="I36" s="216"/>
      <c r="J36" s="216"/>
      <c r="K36" s="216"/>
      <c r="L36" s="216"/>
      <c r="M36" s="216"/>
      <c r="N36" s="216"/>
      <c r="O36" s="216"/>
      <c r="P36" s="216"/>
      <c r="Q36" s="216"/>
      <c r="R36" s="216"/>
      <c r="S36" s="216"/>
      <c r="T36" s="216">
        <v>2</v>
      </c>
      <c r="U36" s="216">
        <v>2</v>
      </c>
      <c r="V36" s="216">
        <v>6</v>
      </c>
      <c r="W36" s="216"/>
      <c r="X36" s="216">
        <v>1</v>
      </c>
      <c r="Y36" s="216">
        <v>2</v>
      </c>
      <c r="Z36" s="216"/>
      <c r="AA36" s="216">
        <v>1</v>
      </c>
      <c r="AB36" s="216"/>
      <c r="AC36" s="216"/>
      <c r="AD36" s="216"/>
      <c r="AE36" s="216"/>
      <c r="AF36" s="216"/>
      <c r="AG36" s="216"/>
      <c r="AH36" s="216"/>
      <c r="AI36" s="216"/>
      <c r="AJ36" s="216"/>
      <c r="AK36" s="216"/>
      <c r="AL36" s="216"/>
      <c r="AM36" s="216">
        <v>2</v>
      </c>
      <c r="AN36" s="216"/>
      <c r="AO36" s="216"/>
      <c r="AP36" s="216"/>
      <c r="AQ36" s="216"/>
      <c r="AR36" s="216"/>
      <c r="AS36" s="216"/>
      <c r="AT36" s="216"/>
      <c r="AU36" s="216"/>
      <c r="AV36" s="216"/>
      <c r="AW36" s="216"/>
      <c r="AX36" s="216"/>
      <c r="AY36" s="216"/>
      <c r="AZ36" s="216"/>
      <c r="BA36" s="216"/>
      <c r="BB36" s="216"/>
      <c r="BC36" s="211">
        <f t="shared" si="0"/>
        <v>16</v>
      </c>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row>
    <row r="37" spans="1:79" ht="16">
      <c r="A37" s="331">
        <v>32</v>
      </c>
      <c r="B37" s="148" t="s">
        <v>668</v>
      </c>
      <c r="C37" s="208"/>
      <c r="D37" s="30"/>
      <c r="E37" s="30"/>
      <c r="F37" s="30"/>
      <c r="G37" s="30"/>
      <c r="H37" s="30"/>
      <c r="I37" s="30"/>
      <c r="J37" s="30"/>
      <c r="K37" s="30"/>
      <c r="L37" s="30"/>
      <c r="M37" s="30"/>
      <c r="N37" s="30"/>
      <c r="O37" s="30"/>
      <c r="P37" s="30"/>
      <c r="Q37" s="30"/>
      <c r="R37" s="30"/>
      <c r="S37" s="30"/>
      <c r="T37" s="30"/>
      <c r="U37" s="30">
        <v>1</v>
      </c>
      <c r="V37" s="30"/>
      <c r="W37" s="30"/>
      <c r="X37" s="30">
        <v>1</v>
      </c>
      <c r="Y37" s="30">
        <v>2</v>
      </c>
      <c r="Z37" s="30">
        <v>1</v>
      </c>
      <c r="AA37" s="30">
        <v>1</v>
      </c>
      <c r="AB37" s="30"/>
      <c r="AC37" s="30"/>
      <c r="AD37" s="30"/>
      <c r="AE37" s="30"/>
      <c r="AF37" s="30"/>
      <c r="AG37" s="30"/>
      <c r="AH37" s="30"/>
      <c r="AI37" s="30"/>
      <c r="AJ37" s="30"/>
      <c r="AK37" s="30"/>
      <c r="AL37" s="30"/>
      <c r="AM37" s="30"/>
      <c r="AN37" s="30"/>
      <c r="AO37" s="30"/>
      <c r="AP37" s="30">
        <v>3</v>
      </c>
      <c r="AQ37" s="30">
        <v>2</v>
      </c>
      <c r="AR37" s="30"/>
      <c r="AS37" s="30"/>
      <c r="AT37" s="30">
        <v>13</v>
      </c>
      <c r="AU37" s="30"/>
      <c r="AV37" s="30"/>
      <c r="AW37" s="30"/>
      <c r="AX37" s="30">
        <v>1</v>
      </c>
      <c r="AY37" s="30"/>
      <c r="AZ37" s="30">
        <v>40</v>
      </c>
      <c r="BA37" s="30"/>
      <c r="BB37" s="30">
        <v>8</v>
      </c>
      <c r="BC37" s="171">
        <f t="shared" si="0"/>
        <v>73</v>
      </c>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row>
    <row r="38" spans="1:79" ht="16">
      <c r="A38" s="331">
        <v>33</v>
      </c>
      <c r="B38" s="148" t="s">
        <v>689</v>
      </c>
      <c r="C38" s="208"/>
      <c r="D38" s="30"/>
      <c r="E38" s="30"/>
      <c r="F38" s="30"/>
      <c r="G38" s="30"/>
      <c r="H38" s="30"/>
      <c r="I38" s="30"/>
      <c r="J38" s="30"/>
      <c r="K38" s="30"/>
      <c r="L38" s="30"/>
      <c r="M38" s="30"/>
      <c r="N38" s="30"/>
      <c r="O38" s="30"/>
      <c r="P38" s="30"/>
      <c r="Q38" s="30"/>
      <c r="R38" s="30"/>
      <c r="S38" s="30"/>
      <c r="T38" s="30"/>
      <c r="U38" s="30"/>
      <c r="V38" s="30"/>
      <c r="W38" s="30">
        <v>1</v>
      </c>
      <c r="X38" s="30">
        <v>1</v>
      </c>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171">
        <f t="shared" si="0"/>
        <v>2</v>
      </c>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row>
    <row r="39" spans="1:79" ht="16">
      <c r="A39" s="332">
        <v>42</v>
      </c>
      <c r="B39" s="148" t="s">
        <v>1160</v>
      </c>
      <c r="C39" s="265"/>
      <c r="D39" s="221"/>
      <c r="E39" s="221"/>
      <c r="F39" s="221"/>
      <c r="G39" s="221"/>
      <c r="H39" s="221"/>
      <c r="I39" s="221"/>
      <c r="J39" s="221"/>
      <c r="K39" s="221"/>
      <c r="L39" s="221"/>
      <c r="M39" s="221"/>
      <c r="N39" s="221"/>
      <c r="O39" s="221"/>
      <c r="P39" s="221"/>
      <c r="Q39" s="221"/>
      <c r="R39" s="221"/>
      <c r="S39" s="221"/>
      <c r="T39" s="221"/>
      <c r="U39" s="221"/>
      <c r="V39" s="221"/>
      <c r="W39" s="221">
        <v>3</v>
      </c>
      <c r="X39" s="221">
        <v>5</v>
      </c>
      <c r="Y39" s="221"/>
      <c r="Z39" s="221"/>
      <c r="AA39" s="221"/>
      <c r="AB39" s="221"/>
      <c r="AC39" s="221"/>
      <c r="AD39" s="221"/>
      <c r="AE39" s="221"/>
      <c r="AF39" s="221"/>
      <c r="AG39" s="221">
        <v>3</v>
      </c>
      <c r="AH39" s="221"/>
      <c r="AI39" s="221"/>
      <c r="AJ39" s="221"/>
      <c r="AK39" s="221"/>
      <c r="AL39" s="221"/>
      <c r="AM39" s="221"/>
      <c r="AN39" s="221">
        <v>2</v>
      </c>
      <c r="AO39" s="221"/>
      <c r="AP39" s="221"/>
      <c r="AQ39" s="221"/>
      <c r="AR39" s="221"/>
      <c r="AS39" s="221"/>
      <c r="AT39" s="221"/>
      <c r="AU39" s="221"/>
      <c r="AV39" s="221"/>
      <c r="AW39" s="221"/>
      <c r="AX39" s="221"/>
      <c r="AY39" s="221"/>
      <c r="AZ39" s="221"/>
      <c r="BA39" s="221"/>
      <c r="BB39" s="221"/>
      <c r="BC39" s="171">
        <f>SUM(C39:BB39)</f>
        <v>13</v>
      </c>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row>
    <row r="40" spans="1:79" ht="16">
      <c r="A40" s="331">
        <v>34</v>
      </c>
      <c r="B40" s="150" t="s">
        <v>657</v>
      </c>
      <c r="C40" s="215"/>
      <c r="D40" s="216"/>
      <c r="E40" s="216"/>
      <c r="F40" s="216"/>
      <c r="G40" s="216"/>
      <c r="H40" s="216">
        <v>1</v>
      </c>
      <c r="I40" s="216"/>
      <c r="J40" s="216"/>
      <c r="K40" s="216"/>
      <c r="L40" s="216"/>
      <c r="M40" s="216"/>
      <c r="N40" s="216"/>
      <c r="O40" s="216"/>
      <c r="P40" s="216"/>
      <c r="Q40" s="216"/>
      <c r="R40" s="216">
        <v>2</v>
      </c>
      <c r="S40" s="216"/>
      <c r="T40" s="216"/>
      <c r="U40" s="216"/>
      <c r="V40" s="216">
        <v>1</v>
      </c>
      <c r="W40" s="216">
        <v>2</v>
      </c>
      <c r="X40" s="216">
        <v>1</v>
      </c>
      <c r="Y40" s="216"/>
      <c r="Z40" s="216"/>
      <c r="AA40" s="216">
        <v>5</v>
      </c>
      <c r="AB40" s="216"/>
      <c r="AC40" s="216"/>
      <c r="AD40" s="216"/>
      <c r="AE40" s="216"/>
      <c r="AF40" s="216"/>
      <c r="AG40" s="216"/>
      <c r="AH40" s="216"/>
      <c r="AI40" s="216"/>
      <c r="AJ40" s="216"/>
      <c r="AK40" s="216"/>
      <c r="AL40" s="216"/>
      <c r="AM40" s="216">
        <v>1</v>
      </c>
      <c r="AN40" s="216">
        <v>2</v>
      </c>
      <c r="AO40" s="216"/>
      <c r="AP40" s="216">
        <v>3</v>
      </c>
      <c r="AQ40" s="216">
        <v>6</v>
      </c>
      <c r="AR40" s="216">
        <v>10</v>
      </c>
      <c r="AS40" s="216"/>
      <c r="AT40" s="216"/>
      <c r="AU40" s="216"/>
      <c r="AV40" s="216"/>
      <c r="AW40" s="216"/>
      <c r="AX40" s="216"/>
      <c r="AY40" s="216"/>
      <c r="AZ40" s="216"/>
      <c r="BA40" s="216"/>
      <c r="BB40" s="216"/>
      <c r="BC40" s="211">
        <f t="shared" si="0"/>
        <v>34</v>
      </c>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row>
    <row r="41" spans="1:79" ht="16">
      <c r="A41" s="331">
        <v>35</v>
      </c>
      <c r="B41" s="150" t="s">
        <v>680</v>
      </c>
      <c r="C41" s="215"/>
      <c r="D41" s="216"/>
      <c r="E41" s="216"/>
      <c r="F41" s="216"/>
      <c r="G41" s="216"/>
      <c r="H41" s="216"/>
      <c r="I41" s="216"/>
      <c r="J41" s="216"/>
      <c r="K41" s="216"/>
      <c r="L41" s="216"/>
      <c r="M41" s="216"/>
      <c r="N41" s="216"/>
      <c r="O41" s="216"/>
      <c r="P41" s="216"/>
      <c r="Q41" s="216"/>
      <c r="R41" s="216"/>
      <c r="S41" s="216"/>
      <c r="T41" s="216"/>
      <c r="U41" s="216"/>
      <c r="V41" s="216"/>
      <c r="W41" s="216">
        <v>3</v>
      </c>
      <c r="X41" s="216">
        <v>2</v>
      </c>
      <c r="Y41" s="216">
        <v>6</v>
      </c>
      <c r="Z41" s="216">
        <v>8</v>
      </c>
      <c r="AA41" s="216"/>
      <c r="AB41" s="216">
        <v>1</v>
      </c>
      <c r="AC41" s="216"/>
      <c r="AD41" s="216"/>
      <c r="AE41" s="216"/>
      <c r="AF41" s="216">
        <v>4</v>
      </c>
      <c r="AG41" s="216"/>
      <c r="AH41" s="216"/>
      <c r="AI41" s="216"/>
      <c r="AJ41" s="216"/>
      <c r="AK41" s="216"/>
      <c r="AL41" s="216"/>
      <c r="AM41" s="216"/>
      <c r="AN41" s="216"/>
      <c r="AO41" s="216"/>
      <c r="AP41" s="216"/>
      <c r="AQ41" s="216"/>
      <c r="AR41" s="216">
        <v>2</v>
      </c>
      <c r="AS41" s="216"/>
      <c r="AT41" s="216"/>
      <c r="AU41" s="216"/>
      <c r="AV41" s="216"/>
      <c r="AW41" s="216"/>
      <c r="AX41" s="216"/>
      <c r="AY41" s="216"/>
      <c r="AZ41" s="216"/>
      <c r="BA41" s="216"/>
      <c r="BB41" s="216"/>
      <c r="BC41" s="211">
        <f t="shared" si="0"/>
        <v>26</v>
      </c>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row>
    <row r="42" spans="1:79" ht="16">
      <c r="A42" s="331">
        <v>36</v>
      </c>
      <c r="B42" s="148" t="s">
        <v>477</v>
      </c>
      <c r="C42" s="208"/>
      <c r="D42" s="30"/>
      <c r="E42" s="30"/>
      <c r="F42" s="30"/>
      <c r="G42" s="30"/>
      <c r="H42" s="30"/>
      <c r="I42" s="30"/>
      <c r="J42" s="30"/>
      <c r="K42" s="30"/>
      <c r="L42" s="30"/>
      <c r="M42" s="30"/>
      <c r="N42" s="30"/>
      <c r="O42" s="30"/>
      <c r="P42" s="30"/>
      <c r="Q42" s="30"/>
      <c r="R42" s="30"/>
      <c r="S42" s="30"/>
      <c r="T42" s="30">
        <v>6</v>
      </c>
      <c r="U42" s="30">
        <v>7</v>
      </c>
      <c r="V42" s="30"/>
      <c r="W42" s="30"/>
      <c r="X42" s="30"/>
      <c r="Y42" s="30"/>
      <c r="Z42" s="30"/>
      <c r="AA42" s="30"/>
      <c r="AB42" s="30"/>
      <c r="AC42" s="30"/>
      <c r="AD42" s="30"/>
      <c r="AE42" s="30"/>
      <c r="AF42" s="30"/>
      <c r="AG42" s="30"/>
      <c r="AH42" s="30"/>
      <c r="AI42" s="30"/>
      <c r="AJ42" s="30">
        <v>1</v>
      </c>
      <c r="AK42" s="30"/>
      <c r="AL42" s="30"/>
      <c r="AM42" s="30">
        <v>1</v>
      </c>
      <c r="AN42" s="30"/>
      <c r="AO42" s="30"/>
      <c r="AP42" s="30">
        <v>3</v>
      </c>
      <c r="AQ42" s="30"/>
      <c r="AR42" s="30"/>
      <c r="AS42" s="30">
        <v>3</v>
      </c>
      <c r="AT42" s="30">
        <v>4</v>
      </c>
      <c r="AU42" s="30">
        <v>2</v>
      </c>
      <c r="AV42" s="30"/>
      <c r="AW42" s="30"/>
      <c r="AX42" s="30">
        <v>4</v>
      </c>
      <c r="AY42" s="30">
        <v>7</v>
      </c>
      <c r="AZ42" s="30"/>
      <c r="BA42" s="30"/>
      <c r="BB42" s="30">
        <v>72</v>
      </c>
      <c r="BC42" s="171">
        <f t="shared" si="0"/>
        <v>110</v>
      </c>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row>
    <row r="43" spans="1:79" ht="16">
      <c r="A43" s="331">
        <v>37</v>
      </c>
      <c r="B43" s="148" t="s">
        <v>660</v>
      </c>
      <c r="C43" s="208"/>
      <c r="D43" s="30"/>
      <c r="E43" s="30"/>
      <c r="F43" s="30"/>
      <c r="G43" s="30"/>
      <c r="H43" s="30"/>
      <c r="I43" s="30"/>
      <c r="J43" s="30"/>
      <c r="K43" s="30"/>
      <c r="L43" s="30"/>
      <c r="M43" s="30"/>
      <c r="N43" s="30"/>
      <c r="O43" s="30"/>
      <c r="P43" s="30"/>
      <c r="Q43" s="30"/>
      <c r="R43" s="30"/>
      <c r="S43" s="30"/>
      <c r="T43" s="30"/>
      <c r="U43" s="30"/>
      <c r="V43" s="30">
        <v>1</v>
      </c>
      <c r="W43" s="30"/>
      <c r="X43" s="30"/>
      <c r="Y43" s="30"/>
      <c r="Z43" s="30"/>
      <c r="AA43" s="30">
        <v>3</v>
      </c>
      <c r="AB43" s="30">
        <v>1</v>
      </c>
      <c r="AC43" s="30"/>
      <c r="AD43" s="30">
        <v>1</v>
      </c>
      <c r="AE43" s="30">
        <v>7</v>
      </c>
      <c r="AF43" s="30">
        <v>6</v>
      </c>
      <c r="AG43" s="30">
        <v>16</v>
      </c>
      <c r="AH43" s="30">
        <v>12</v>
      </c>
      <c r="AI43" s="30"/>
      <c r="AJ43" s="30">
        <v>2</v>
      </c>
      <c r="AK43" s="30"/>
      <c r="AL43" s="30"/>
      <c r="AM43" s="30">
        <v>2</v>
      </c>
      <c r="AN43" s="30">
        <v>1</v>
      </c>
      <c r="AO43" s="30">
        <v>1</v>
      </c>
      <c r="AP43" s="30">
        <v>1</v>
      </c>
      <c r="AQ43" s="30"/>
      <c r="AR43" s="30"/>
      <c r="AS43" s="30">
        <v>10</v>
      </c>
      <c r="AT43" s="30"/>
      <c r="AU43" s="30"/>
      <c r="AV43" s="30"/>
      <c r="AW43" s="30"/>
      <c r="AX43" s="30">
        <v>2</v>
      </c>
      <c r="AY43" s="30">
        <v>3</v>
      </c>
      <c r="AZ43" s="30"/>
      <c r="BA43" s="30"/>
      <c r="BB43" s="30">
        <v>20</v>
      </c>
      <c r="BC43" s="171">
        <f t="shared" si="0"/>
        <v>89</v>
      </c>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row>
    <row r="44" spans="1:79" ht="16">
      <c r="A44" s="331">
        <v>38</v>
      </c>
      <c r="B44" s="148" t="s">
        <v>704</v>
      </c>
      <c r="C44" s="208"/>
      <c r="D44" s="30"/>
      <c r="E44" s="30"/>
      <c r="F44" s="30"/>
      <c r="G44" s="30"/>
      <c r="H44" s="30"/>
      <c r="I44" s="30"/>
      <c r="J44" s="30"/>
      <c r="K44" s="30"/>
      <c r="L44" s="30"/>
      <c r="M44" s="30"/>
      <c r="N44" s="30"/>
      <c r="O44" s="30"/>
      <c r="P44" s="30"/>
      <c r="Q44" s="30"/>
      <c r="R44" s="30"/>
      <c r="S44" s="30"/>
      <c r="T44" s="30"/>
      <c r="U44" s="30">
        <v>3</v>
      </c>
      <c r="V44" s="30">
        <v>1</v>
      </c>
      <c r="W44" s="30">
        <v>7</v>
      </c>
      <c r="X44" s="30"/>
      <c r="Y44" s="30"/>
      <c r="Z44" s="30"/>
      <c r="AA44" s="30"/>
      <c r="AB44" s="30">
        <v>1</v>
      </c>
      <c r="AC44" s="30">
        <v>1</v>
      </c>
      <c r="AD44" s="30">
        <v>1</v>
      </c>
      <c r="AE44" s="30"/>
      <c r="AF44" s="30"/>
      <c r="AG44" s="30"/>
      <c r="AH44" s="30">
        <v>2</v>
      </c>
      <c r="AI44" s="30">
        <v>2</v>
      </c>
      <c r="AJ44" s="30"/>
      <c r="AK44" s="30"/>
      <c r="AL44" s="30"/>
      <c r="AM44" s="30">
        <v>1</v>
      </c>
      <c r="AN44" s="30">
        <v>5</v>
      </c>
      <c r="AO44" s="30">
        <v>1</v>
      </c>
      <c r="AP44" s="30">
        <v>1</v>
      </c>
      <c r="AQ44" s="30">
        <v>1</v>
      </c>
      <c r="AR44" s="30"/>
      <c r="AS44" s="30">
        <v>10</v>
      </c>
      <c r="AT44" s="30"/>
      <c r="AU44" s="30"/>
      <c r="AV44" s="30"/>
      <c r="AW44" s="30"/>
      <c r="AX44" s="30"/>
      <c r="AY44" s="30"/>
      <c r="AZ44" s="30"/>
      <c r="BA44" s="30"/>
      <c r="BB44" s="30"/>
      <c r="BC44" s="171">
        <f t="shared" si="0"/>
        <v>37</v>
      </c>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row>
    <row r="45" spans="1:79" ht="16">
      <c r="A45" s="331">
        <v>39</v>
      </c>
      <c r="B45" s="148" t="s">
        <v>701</v>
      </c>
      <c r="C45" s="208"/>
      <c r="D45" s="30"/>
      <c r="E45" s="30"/>
      <c r="F45" s="30"/>
      <c r="G45" s="30"/>
      <c r="H45" s="30"/>
      <c r="I45" s="30"/>
      <c r="J45" s="30"/>
      <c r="K45" s="30"/>
      <c r="L45" s="30"/>
      <c r="M45" s="30"/>
      <c r="N45" s="30"/>
      <c r="O45" s="30"/>
      <c r="P45" s="30">
        <v>1</v>
      </c>
      <c r="Q45" s="30"/>
      <c r="R45" s="30"/>
      <c r="S45" s="30"/>
      <c r="T45" s="30"/>
      <c r="U45" s="30"/>
      <c r="V45" s="30"/>
      <c r="W45" s="30"/>
      <c r="X45" s="30">
        <v>1</v>
      </c>
      <c r="Y45" s="30"/>
      <c r="Z45" s="30"/>
      <c r="AA45" s="30"/>
      <c r="AB45" s="30">
        <v>2</v>
      </c>
      <c r="AC45" s="30"/>
      <c r="AD45" s="30"/>
      <c r="AE45" s="30"/>
      <c r="AF45" s="30">
        <v>4</v>
      </c>
      <c r="AG45" s="30"/>
      <c r="AH45" s="30"/>
      <c r="AI45" s="30">
        <v>1</v>
      </c>
      <c r="AJ45" s="30"/>
      <c r="AK45" s="30"/>
      <c r="AL45" s="30"/>
      <c r="AM45" s="30"/>
      <c r="AN45" s="30"/>
      <c r="AO45" s="30"/>
      <c r="AP45" s="30"/>
      <c r="AQ45" s="30"/>
      <c r="AR45" s="30"/>
      <c r="AS45" s="30">
        <v>1</v>
      </c>
      <c r="AT45" s="30">
        <v>4</v>
      </c>
      <c r="AU45" s="30"/>
      <c r="AV45" s="30"/>
      <c r="AW45" s="30"/>
      <c r="AX45" s="30"/>
      <c r="AY45" s="30"/>
      <c r="AZ45" s="30">
        <v>2</v>
      </c>
      <c r="BA45" s="30"/>
      <c r="BB45" s="30">
        <v>2</v>
      </c>
      <c r="BC45" s="171">
        <f t="shared" si="0"/>
        <v>18</v>
      </c>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row>
    <row r="46" spans="1:79" ht="16">
      <c r="A46" s="331">
        <v>40</v>
      </c>
      <c r="B46" s="148" t="s">
        <v>671</v>
      </c>
      <c r="C46" s="208"/>
      <c r="D46" s="30"/>
      <c r="E46" s="30"/>
      <c r="F46" s="30"/>
      <c r="G46" s="30"/>
      <c r="H46" s="30"/>
      <c r="I46" s="30"/>
      <c r="J46" s="30"/>
      <c r="K46" s="30"/>
      <c r="L46" s="30"/>
      <c r="M46" s="30"/>
      <c r="N46" s="30"/>
      <c r="O46" s="30"/>
      <c r="P46" s="30"/>
      <c r="Q46" s="30">
        <v>1</v>
      </c>
      <c r="R46" s="30"/>
      <c r="S46" s="30"/>
      <c r="T46" s="30"/>
      <c r="U46" s="30"/>
      <c r="V46" s="30">
        <v>2</v>
      </c>
      <c r="W46" s="30">
        <v>3</v>
      </c>
      <c r="X46" s="30">
        <v>11</v>
      </c>
      <c r="Y46" s="30">
        <v>5</v>
      </c>
      <c r="Z46" s="30"/>
      <c r="AA46" s="30"/>
      <c r="AB46" s="30">
        <v>4</v>
      </c>
      <c r="AC46" s="30">
        <v>1</v>
      </c>
      <c r="AD46" s="30"/>
      <c r="AE46" s="30"/>
      <c r="AF46" s="30"/>
      <c r="AG46" s="30"/>
      <c r="AH46" s="30"/>
      <c r="AI46" s="30"/>
      <c r="AJ46" s="30">
        <v>1</v>
      </c>
      <c r="AK46" s="30"/>
      <c r="AL46" s="30"/>
      <c r="AM46" s="30">
        <v>3</v>
      </c>
      <c r="AN46" s="30">
        <v>6</v>
      </c>
      <c r="AO46" s="30">
        <v>3</v>
      </c>
      <c r="AP46" s="30">
        <v>3</v>
      </c>
      <c r="AQ46" s="30">
        <v>1</v>
      </c>
      <c r="AR46" s="30">
        <v>1</v>
      </c>
      <c r="AS46" s="30"/>
      <c r="AT46" s="30"/>
      <c r="AU46" s="30"/>
      <c r="AV46" s="30"/>
      <c r="AW46" s="30">
        <v>12</v>
      </c>
      <c r="AX46" s="30"/>
      <c r="AY46" s="30">
        <v>4</v>
      </c>
      <c r="AZ46" s="30">
        <v>4</v>
      </c>
      <c r="BA46" s="30">
        <v>4</v>
      </c>
      <c r="BB46" s="30"/>
      <c r="BC46" s="171">
        <f t="shared" si="0"/>
        <v>69</v>
      </c>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row>
    <row r="47" spans="1:79" ht="17" thickBot="1">
      <c r="A47" s="331">
        <v>41</v>
      </c>
      <c r="B47" s="148" t="s">
        <v>490</v>
      </c>
      <c r="C47" s="208"/>
      <c r="D47" s="30"/>
      <c r="E47" s="30"/>
      <c r="F47" s="30"/>
      <c r="G47" s="30"/>
      <c r="H47" s="30"/>
      <c r="I47" s="30"/>
      <c r="J47" s="30"/>
      <c r="K47" s="30"/>
      <c r="L47" s="30"/>
      <c r="M47" s="30"/>
      <c r="N47" s="30"/>
      <c r="O47" s="30"/>
      <c r="P47" s="30"/>
      <c r="Q47" s="30"/>
      <c r="R47" s="30"/>
      <c r="S47" s="30"/>
      <c r="T47" s="30"/>
      <c r="U47" s="30">
        <v>2</v>
      </c>
      <c r="V47" s="30"/>
      <c r="W47" s="30"/>
      <c r="X47" s="30"/>
      <c r="Y47" s="30">
        <v>3</v>
      </c>
      <c r="Z47" s="30"/>
      <c r="AA47" s="30">
        <v>2</v>
      </c>
      <c r="AB47" s="30"/>
      <c r="AC47" s="30">
        <v>5</v>
      </c>
      <c r="AD47" s="30">
        <v>2</v>
      </c>
      <c r="AE47" s="30"/>
      <c r="AF47" s="30"/>
      <c r="AG47" s="30"/>
      <c r="AH47" s="30"/>
      <c r="AI47" s="30"/>
      <c r="AJ47" s="30">
        <v>1</v>
      </c>
      <c r="AK47" s="30"/>
      <c r="AL47" s="30"/>
      <c r="AM47" s="30"/>
      <c r="AN47" s="30"/>
      <c r="AO47" s="30">
        <v>88</v>
      </c>
      <c r="AP47" s="30">
        <v>1</v>
      </c>
      <c r="AQ47" s="30"/>
      <c r="AR47" s="30"/>
      <c r="AS47" s="30">
        <v>52</v>
      </c>
      <c r="AT47" s="30">
        <v>21</v>
      </c>
      <c r="AU47" s="30"/>
      <c r="AV47" s="30"/>
      <c r="AW47" s="30"/>
      <c r="AX47" s="30"/>
      <c r="AY47" s="30"/>
      <c r="AZ47" s="30"/>
      <c r="BA47" s="30">
        <v>38</v>
      </c>
      <c r="BB47" s="30">
        <v>24</v>
      </c>
      <c r="BC47" s="171">
        <f t="shared" si="0"/>
        <v>239</v>
      </c>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row>
    <row r="48" spans="1:79" ht="17" thickBot="1">
      <c r="A48" s="332">
        <v>43</v>
      </c>
      <c r="B48" s="266" t="s">
        <v>1161</v>
      </c>
      <c r="C48" s="265"/>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v>11</v>
      </c>
      <c r="BC48" s="171">
        <v>11</v>
      </c>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row>
    <row r="49" spans="1:79" ht="17" thickBot="1">
      <c r="A49" s="331">
        <v>41</v>
      </c>
      <c r="B49" s="148" t="s">
        <v>710</v>
      </c>
      <c r="C49" s="208"/>
      <c r="D49" s="30"/>
      <c r="E49" s="30"/>
      <c r="F49" s="30"/>
      <c r="G49" s="30"/>
      <c r="H49" s="30"/>
      <c r="I49" s="30"/>
      <c r="J49" s="30"/>
      <c r="K49" s="30"/>
      <c r="L49" s="30"/>
      <c r="M49" s="30">
        <v>1</v>
      </c>
      <c r="N49" s="30"/>
      <c r="O49" s="30"/>
      <c r="P49" s="30">
        <v>1</v>
      </c>
      <c r="Q49" s="30"/>
      <c r="R49" s="30">
        <v>1</v>
      </c>
      <c r="S49" s="30"/>
      <c r="T49" s="30"/>
      <c r="U49" s="30">
        <v>2</v>
      </c>
      <c r="V49" s="30">
        <v>4</v>
      </c>
      <c r="W49" s="30"/>
      <c r="X49" s="30"/>
      <c r="Y49" s="30"/>
      <c r="Z49" s="30"/>
      <c r="AA49" s="30">
        <v>3</v>
      </c>
      <c r="AB49" s="30">
        <v>1</v>
      </c>
      <c r="AC49" s="30"/>
      <c r="AD49" s="30"/>
      <c r="AE49" s="30"/>
      <c r="AF49" s="30">
        <v>1</v>
      </c>
      <c r="AG49" s="30"/>
      <c r="AH49" s="30"/>
      <c r="AI49" s="30"/>
      <c r="AJ49" s="30"/>
      <c r="AK49" s="30"/>
      <c r="AL49" s="30"/>
      <c r="AM49" s="30"/>
      <c r="AN49" s="30"/>
      <c r="AO49" s="30"/>
      <c r="AP49" s="30"/>
      <c r="AQ49" s="30"/>
      <c r="AR49" s="30"/>
      <c r="AS49" s="30"/>
      <c r="AT49" s="30"/>
      <c r="AU49" s="30"/>
      <c r="AV49" s="30"/>
      <c r="AW49" s="30"/>
      <c r="AX49" s="30"/>
      <c r="AY49" s="30"/>
      <c r="AZ49" s="30"/>
      <c r="BA49" s="30"/>
      <c r="BB49" s="30"/>
      <c r="BC49" s="251">
        <f t="shared" si="0"/>
        <v>14</v>
      </c>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row>
    <row r="50" spans="1:79" ht="17" thickBot="1">
      <c r="A50" s="395" t="s">
        <v>1034</v>
      </c>
      <c r="B50" s="391"/>
      <c r="C50" s="267">
        <f t="shared" ref="C50:AH50" si="1">SUM(C6:C49)</f>
        <v>2</v>
      </c>
      <c r="D50" s="267">
        <f t="shared" si="1"/>
        <v>1</v>
      </c>
      <c r="E50" s="267">
        <f t="shared" si="1"/>
        <v>2</v>
      </c>
      <c r="F50" s="267">
        <f t="shared" si="1"/>
        <v>1</v>
      </c>
      <c r="G50" s="267">
        <f t="shared" si="1"/>
        <v>6</v>
      </c>
      <c r="H50" s="267">
        <f t="shared" si="1"/>
        <v>16</v>
      </c>
      <c r="I50" s="267">
        <f t="shared" si="1"/>
        <v>1</v>
      </c>
      <c r="J50" s="267">
        <f t="shared" si="1"/>
        <v>10</v>
      </c>
      <c r="K50" s="267">
        <f t="shared" si="1"/>
        <v>8</v>
      </c>
      <c r="L50" s="267">
        <f t="shared" si="1"/>
        <v>0</v>
      </c>
      <c r="M50" s="267">
        <f t="shared" si="1"/>
        <v>5</v>
      </c>
      <c r="N50" s="267">
        <f t="shared" si="1"/>
        <v>19</v>
      </c>
      <c r="O50" s="267">
        <f t="shared" si="1"/>
        <v>17</v>
      </c>
      <c r="P50" s="267">
        <f t="shared" si="1"/>
        <v>18</v>
      </c>
      <c r="Q50" s="267">
        <f t="shared" si="1"/>
        <v>13</v>
      </c>
      <c r="R50" s="267">
        <f t="shared" si="1"/>
        <v>21</v>
      </c>
      <c r="S50" s="267">
        <f t="shared" si="1"/>
        <v>14</v>
      </c>
      <c r="T50" s="267">
        <f t="shared" si="1"/>
        <v>55</v>
      </c>
      <c r="U50" s="267">
        <f t="shared" si="1"/>
        <v>100</v>
      </c>
      <c r="V50" s="267">
        <f t="shared" si="1"/>
        <v>136</v>
      </c>
      <c r="W50" s="267">
        <f t="shared" si="1"/>
        <v>255</v>
      </c>
      <c r="X50" s="267">
        <f t="shared" si="1"/>
        <v>182</v>
      </c>
      <c r="Y50" s="267">
        <f t="shared" si="1"/>
        <v>258</v>
      </c>
      <c r="Z50" s="267">
        <f t="shared" si="1"/>
        <v>71</v>
      </c>
      <c r="AA50" s="267">
        <f t="shared" si="1"/>
        <v>135</v>
      </c>
      <c r="AB50" s="267">
        <f t="shared" si="1"/>
        <v>84</v>
      </c>
      <c r="AC50" s="267">
        <f t="shared" si="1"/>
        <v>84</v>
      </c>
      <c r="AD50" s="267">
        <f t="shared" si="1"/>
        <v>47</v>
      </c>
      <c r="AE50" s="267">
        <f t="shared" si="1"/>
        <v>46</v>
      </c>
      <c r="AF50" s="267">
        <f t="shared" si="1"/>
        <v>47</v>
      </c>
      <c r="AG50" s="267">
        <f t="shared" si="1"/>
        <v>43</v>
      </c>
      <c r="AH50" s="267">
        <f t="shared" si="1"/>
        <v>32</v>
      </c>
      <c r="AI50" s="267">
        <f t="shared" ref="AI50:BN50" si="2">SUM(AI6:AI49)</f>
        <v>55</v>
      </c>
      <c r="AJ50" s="267">
        <f t="shared" si="2"/>
        <v>72</v>
      </c>
      <c r="AK50" s="267">
        <f t="shared" si="2"/>
        <v>52</v>
      </c>
      <c r="AL50" s="267">
        <f t="shared" si="2"/>
        <v>79</v>
      </c>
      <c r="AM50" s="267">
        <f t="shared" si="2"/>
        <v>60</v>
      </c>
      <c r="AN50" s="267">
        <f t="shared" si="2"/>
        <v>125</v>
      </c>
      <c r="AO50" s="267">
        <f t="shared" si="2"/>
        <v>300</v>
      </c>
      <c r="AP50" s="267">
        <f t="shared" si="2"/>
        <v>113</v>
      </c>
      <c r="AQ50" s="267">
        <f t="shared" si="2"/>
        <v>31</v>
      </c>
      <c r="AR50" s="267">
        <f t="shared" si="2"/>
        <v>36</v>
      </c>
      <c r="AS50" s="267">
        <f t="shared" si="2"/>
        <v>261</v>
      </c>
      <c r="AT50" s="267">
        <f t="shared" si="2"/>
        <v>191</v>
      </c>
      <c r="AU50" s="267">
        <f t="shared" si="2"/>
        <v>38</v>
      </c>
      <c r="AV50" s="267">
        <f t="shared" si="2"/>
        <v>63</v>
      </c>
      <c r="AW50" s="267">
        <f t="shared" si="2"/>
        <v>86</v>
      </c>
      <c r="AX50" s="267">
        <f t="shared" si="2"/>
        <v>98</v>
      </c>
      <c r="AY50" s="267">
        <f t="shared" si="2"/>
        <v>81</v>
      </c>
      <c r="AZ50" s="267">
        <f t="shared" si="2"/>
        <v>148</v>
      </c>
      <c r="BA50" s="267">
        <f t="shared" si="2"/>
        <v>206</v>
      </c>
      <c r="BB50" s="267">
        <f t="shared" si="2"/>
        <v>278</v>
      </c>
      <c r="BC50" s="267">
        <f t="shared" si="2"/>
        <v>4102</v>
      </c>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row>
    <row r="51" spans="1:79" ht="16">
      <c r="A51" s="268" t="s">
        <v>1162</v>
      </c>
      <c r="B51" s="73"/>
      <c r="C51" s="230"/>
      <c r="D51" s="230"/>
      <c r="E51" s="230"/>
      <c r="F51" s="230"/>
      <c r="G51" s="230"/>
      <c r="H51" s="230"/>
      <c r="I51" s="230"/>
      <c r="J51" s="230"/>
      <c r="K51" s="269"/>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row>
    <row r="52" spans="1:79" ht="16">
      <c r="A52" s="111" t="s">
        <v>1163</v>
      </c>
      <c r="B52" s="26"/>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row>
    <row r="53" spans="1:79" ht="16">
      <c r="A53" s="76" t="s">
        <v>1420</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row>
    <row r="54" spans="1:79" ht="16">
      <c r="A54" s="357" t="s">
        <v>1085</v>
      </c>
      <c r="B54" s="73"/>
      <c r="C54" s="271"/>
      <c r="D54" s="271"/>
      <c r="E54" s="73"/>
      <c r="F54" s="73"/>
      <c r="G54" s="73"/>
      <c r="H54" s="73"/>
      <c r="I54" s="73"/>
      <c r="J54" s="73"/>
      <c r="K54" s="73"/>
      <c r="L54" s="73"/>
      <c r="M54" s="73"/>
      <c r="N54" s="73"/>
      <c r="O54" s="73"/>
      <c r="P54" s="73"/>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73"/>
      <c r="AR54" s="73"/>
      <c r="AS54" s="73"/>
      <c r="AT54" s="73"/>
      <c r="AU54" s="73"/>
      <c r="AV54" s="73"/>
      <c r="AW54" s="73"/>
      <c r="AX54" s="73"/>
      <c r="AY54" s="73"/>
      <c r="AZ54" s="147"/>
      <c r="BA54" s="73"/>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row>
    <row r="55" spans="1:79" ht="13">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row>
    <row r="56" spans="1:79" ht="13">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row>
    <row r="57" spans="1:79" ht="13">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row>
    <row r="58" spans="1:79" ht="13">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row>
    <row r="59" spans="1:79" ht="13">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row>
    <row r="60" spans="1:79" ht="13">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row>
    <row r="61" spans="1:79" ht="13">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row>
    <row r="62" spans="1:79" ht="13">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row>
    <row r="63" spans="1:79" ht="1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row>
    <row r="64" spans="1:79" ht="1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row>
    <row r="65" spans="1:79" ht="1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row>
    <row r="66" spans="1:79" ht="1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row>
    <row r="67" spans="1:79" ht="1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row>
    <row r="68" spans="1:79" ht="1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row>
    <row r="69" spans="1:79" ht="1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row>
    <row r="70" spans="1:79" ht="1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row>
    <row r="71" spans="1:79" ht="1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row>
    <row r="72" spans="1:79" ht="13">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row>
    <row r="73" spans="1:79" ht="1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row>
    <row r="74" spans="1:79" ht="13">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row>
    <row r="75" spans="1:79" ht="13">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row>
    <row r="76" spans="1:79" ht="13">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row>
    <row r="77" spans="1:79" ht="13">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row>
    <row r="78" spans="1:79" ht="13">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row>
    <row r="79" spans="1:79" ht="1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row>
    <row r="80" spans="1:79" ht="13">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row>
    <row r="81" spans="1:79" ht="13">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row>
    <row r="82" spans="1:79" ht="13">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row>
    <row r="83" spans="1:79" ht="1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row>
    <row r="84" spans="1:79" ht="13">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row>
    <row r="85" spans="1:79" ht="1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row>
    <row r="86" spans="1:79" ht="1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row>
    <row r="87" spans="1:79" ht="1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row>
    <row r="88" spans="1:79" ht="1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row>
    <row r="89" spans="1:79" ht="1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row>
    <row r="90" spans="1:79" ht="1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row>
    <row r="91" spans="1:79" ht="1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row>
    <row r="92" spans="1:79" ht="1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row>
    <row r="93" spans="1:79" ht="1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row>
    <row r="94" spans="1:79" ht="1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row>
    <row r="95" spans="1:79" ht="1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row>
    <row r="96" spans="1:79" ht="1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row>
    <row r="97" spans="1:79" ht="1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row>
    <row r="98" spans="1:79" ht="1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row>
    <row r="99" spans="1:79" ht="1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row>
    <row r="100" spans="1:79" ht="1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row>
    <row r="101" spans="1:79" ht="1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row>
    <row r="102" spans="1:79" ht="1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row>
    <row r="103" spans="1:79" ht="1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row>
    <row r="104" spans="1:79" ht="1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row>
    <row r="105" spans="1:79" ht="1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row>
    <row r="106" spans="1:79" ht="1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row>
    <row r="107" spans="1:79" ht="1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row>
    <row r="108" spans="1:79" ht="1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row>
    <row r="109" spans="1:79" ht="1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row>
    <row r="110" spans="1:79" ht="1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row>
    <row r="111" spans="1:79" ht="1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row>
    <row r="112" spans="1:79" ht="1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row>
    <row r="113" spans="1:79" ht="1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row>
    <row r="114" spans="1:79" ht="1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row>
    <row r="115" spans="1:79" ht="1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row>
    <row r="116" spans="1:79" ht="1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row>
    <row r="117" spans="1:79" ht="1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row>
    <row r="118" spans="1:79" ht="1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row>
    <row r="119" spans="1:79" ht="1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row>
    <row r="120" spans="1:79" ht="1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row>
    <row r="121" spans="1:79" ht="1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row>
    <row r="122" spans="1:79" ht="1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row>
    <row r="123" spans="1:79" ht="1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row>
    <row r="124" spans="1:79" ht="1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row>
    <row r="125" spans="1:79" ht="1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row>
    <row r="126" spans="1:79" ht="1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row>
    <row r="127" spans="1:79" ht="1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row>
    <row r="128" spans="1:79" ht="1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row>
    <row r="129" spans="1:79" ht="1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row>
    <row r="130" spans="1:79" ht="1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row>
    <row r="131" spans="1:79" ht="1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row>
    <row r="132" spans="1:79" ht="1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row>
    <row r="133" spans="1:79" ht="1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row>
    <row r="134" spans="1:79" ht="1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row>
    <row r="135" spans="1:79" ht="1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row>
    <row r="136" spans="1:79" ht="1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row>
    <row r="137" spans="1:79" ht="1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row>
    <row r="138" spans="1:79" ht="1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row>
    <row r="139" spans="1:79" ht="1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row>
    <row r="140" spans="1:79" ht="1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row>
    <row r="141" spans="1:79" ht="1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row>
    <row r="142" spans="1:79" ht="1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row>
    <row r="143" spans="1:79" ht="1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row>
    <row r="144" spans="1:79" ht="1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row>
    <row r="145" spans="1:79" ht="1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row>
    <row r="146" spans="1:79" ht="1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row>
    <row r="147" spans="1:79" ht="1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row>
    <row r="148" spans="1:79" ht="1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row>
    <row r="149" spans="1:79" ht="1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row>
    <row r="150" spans="1:79" ht="1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row>
    <row r="151" spans="1:79" ht="1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row>
    <row r="152" spans="1:79" ht="1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row>
    <row r="153" spans="1:79" ht="1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row>
    <row r="154" spans="1:79" ht="1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row>
    <row r="155" spans="1:79" ht="1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row>
    <row r="156" spans="1:79" ht="1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row>
    <row r="157" spans="1:79" ht="1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row>
    <row r="158" spans="1:79" ht="1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row>
    <row r="159" spans="1:79" ht="1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row>
    <row r="160" spans="1:79" ht="1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row>
    <row r="161" spans="1:79" ht="1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row>
    <row r="162" spans="1:79" ht="1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row>
    <row r="163" spans="1:79" ht="1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row>
    <row r="164" spans="1:79" ht="1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row>
    <row r="165" spans="1:79" ht="1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row>
    <row r="166" spans="1:79" ht="1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row>
    <row r="167" spans="1:79" ht="1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row>
    <row r="168" spans="1:79" ht="1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row>
    <row r="169" spans="1:79" ht="1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row>
    <row r="170" spans="1:79" ht="1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row>
    <row r="171" spans="1:79" ht="1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row>
    <row r="172" spans="1:79" ht="1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row>
    <row r="173" spans="1:79" ht="1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row>
    <row r="174" spans="1:79" ht="1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row>
    <row r="175" spans="1:79" ht="1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row>
    <row r="176" spans="1:79" ht="1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row>
    <row r="177" spans="1:79" ht="1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row>
    <row r="178" spans="1:79" ht="1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row>
    <row r="179" spans="1:79" ht="1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row>
    <row r="180" spans="1:79" ht="1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row>
    <row r="181" spans="1:79" ht="1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row>
    <row r="182" spans="1:79" ht="1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row>
    <row r="183" spans="1:79" ht="1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row>
    <row r="184" spans="1:79" ht="1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row>
    <row r="185" spans="1:79" ht="1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row>
    <row r="186" spans="1:79" ht="1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row>
    <row r="187" spans="1:79" ht="1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row>
    <row r="188" spans="1:79" ht="1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row>
    <row r="189" spans="1:79" ht="1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row>
    <row r="190" spans="1:79" ht="1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row>
    <row r="191" spans="1:79" ht="1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row>
    <row r="192" spans="1:79" ht="1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row>
    <row r="193" spans="1:79" ht="1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row>
    <row r="194" spans="1:79" ht="1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row>
    <row r="195" spans="1:79" ht="1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row>
    <row r="196" spans="1:79" ht="1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row>
    <row r="197" spans="1:79" ht="1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row>
    <row r="198" spans="1:79" ht="1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row>
    <row r="199" spans="1:79" ht="1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row>
    <row r="200" spans="1:79" ht="1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row>
    <row r="201" spans="1:79" ht="1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row>
    <row r="202" spans="1:79" ht="1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row>
    <row r="203" spans="1:79" ht="1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row>
    <row r="204" spans="1:79" ht="1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row>
    <row r="205" spans="1:79" ht="1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row>
    <row r="206" spans="1:79" ht="1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row>
    <row r="207" spans="1:79" ht="1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row>
    <row r="208" spans="1:79" ht="1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row>
    <row r="209" spans="1:79" ht="1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row>
    <row r="210" spans="1:79" ht="1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row>
    <row r="211" spans="1:79" ht="1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row>
    <row r="212" spans="1:79" ht="1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row>
    <row r="213" spans="1:79" ht="1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row>
    <row r="214" spans="1:79" ht="1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row>
    <row r="215" spans="1:79" ht="1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row>
    <row r="216" spans="1:79" ht="1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row>
    <row r="217" spans="1:79" ht="1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row>
    <row r="218" spans="1:79" ht="1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row>
    <row r="219" spans="1:79" ht="1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row>
    <row r="220" spans="1:79" ht="1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row>
    <row r="221" spans="1:79" ht="1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row>
    <row r="222" spans="1:79" ht="1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row>
    <row r="223" spans="1:79" ht="1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row>
    <row r="224" spans="1:79" ht="1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row>
    <row r="225" spans="1:79" ht="1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row>
    <row r="226" spans="1:79" ht="1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row>
    <row r="227" spans="1:79" ht="1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row>
    <row r="228" spans="1:79" ht="1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row>
    <row r="229" spans="1:79" ht="1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row>
    <row r="230" spans="1:79" ht="1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row>
    <row r="231" spans="1:79" ht="1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row>
    <row r="232" spans="1:79" ht="1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row>
    <row r="233" spans="1:79" ht="1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row>
    <row r="234" spans="1:79" ht="1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row>
    <row r="235" spans="1:79" ht="1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row>
    <row r="236" spans="1:79" ht="1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row>
    <row r="237" spans="1:79" ht="1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row>
    <row r="238" spans="1:79" ht="1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row>
    <row r="239" spans="1:79" ht="1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row>
    <row r="240" spans="1:79" ht="1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row>
    <row r="241" spans="1:79" ht="1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row>
    <row r="242" spans="1:79" ht="1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row>
    <row r="243" spans="1:79" ht="1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row>
    <row r="244" spans="1:79" ht="1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row>
    <row r="245" spans="1:79" ht="1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row>
    <row r="246" spans="1:79" ht="1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row>
    <row r="247" spans="1:79" ht="1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row>
    <row r="248" spans="1:79" ht="1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row>
    <row r="249" spans="1:79" ht="1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row>
    <row r="250" spans="1:79" ht="1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row>
    <row r="251" spans="1:79" ht="1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row>
    <row r="252" spans="1:79" ht="1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row>
    <row r="253" spans="1:79" ht="1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row>
    <row r="254" spans="1:79" ht="1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row>
    <row r="255" spans="1:79" ht="1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row>
    <row r="256" spans="1:79" ht="1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row>
    <row r="257" spans="1:79" ht="1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row>
    <row r="258" spans="1:79" ht="1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row>
    <row r="259" spans="1:79" ht="1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row>
    <row r="260" spans="1:79" ht="1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row>
    <row r="261" spans="1:79" ht="1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row>
    <row r="262" spans="1:79" ht="1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row>
    <row r="263" spans="1:79" ht="1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row>
    <row r="264" spans="1:79" ht="1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row>
    <row r="265" spans="1:79" ht="1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row>
    <row r="266" spans="1:79" ht="1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row>
    <row r="267" spans="1:79" ht="1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row>
    <row r="268" spans="1:79" ht="1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row>
    <row r="269" spans="1:79" ht="1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row>
    <row r="270" spans="1:79" ht="1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row>
    <row r="271" spans="1:79" ht="1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row>
    <row r="272" spans="1:79" ht="1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row>
    <row r="273" spans="1:79" ht="1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row>
    <row r="274" spans="1:79" ht="1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row>
    <row r="275" spans="1:79" ht="1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row>
    <row r="276" spans="1:79" ht="1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row>
    <row r="277" spans="1:79" ht="1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row>
    <row r="278" spans="1:79" ht="1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row>
    <row r="279" spans="1:79" ht="1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row>
    <row r="280" spans="1:79" ht="1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row>
    <row r="281" spans="1:79" ht="1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row>
    <row r="282" spans="1:79" ht="1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row>
    <row r="283" spans="1:79" ht="1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row>
    <row r="284" spans="1:79" ht="1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row>
    <row r="285" spans="1:79" ht="1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row>
    <row r="286" spans="1:79" ht="1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row>
    <row r="287" spans="1:79" ht="1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row>
    <row r="288" spans="1:79" ht="1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row>
    <row r="289" spans="1:79" ht="1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row>
    <row r="290" spans="1:79" ht="1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row>
    <row r="291" spans="1:79" ht="1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row>
    <row r="292" spans="1:79" ht="1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row>
    <row r="293" spans="1:79" ht="1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row>
    <row r="294" spans="1:79" ht="1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row>
    <row r="295" spans="1:79" ht="1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row>
    <row r="296" spans="1:79" ht="1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row>
    <row r="297" spans="1:79" ht="1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row>
    <row r="298" spans="1:79" ht="1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row>
    <row r="299" spans="1:79" ht="1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row>
    <row r="300" spans="1:79" ht="1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row>
    <row r="301" spans="1:79" ht="1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row>
    <row r="302" spans="1:79" ht="1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row>
    <row r="303" spans="1:79" ht="1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row>
    <row r="304" spans="1:79" ht="1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row>
    <row r="305" spans="1:79" ht="1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row>
    <row r="306" spans="1:79" ht="1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row>
    <row r="307" spans="1:79" ht="13">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row>
    <row r="308" spans="1:79" ht="13">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row>
    <row r="309" spans="1:79" ht="13">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row>
    <row r="310" spans="1:79" ht="13">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row>
    <row r="311" spans="1:79" ht="13">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row>
    <row r="312" spans="1:79" ht="13">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row>
    <row r="313" spans="1:79" ht="1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row>
    <row r="314" spans="1:79" ht="13">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row>
    <row r="315" spans="1:79" ht="13">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row>
    <row r="316" spans="1:79" ht="13">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row>
    <row r="317" spans="1:79" ht="13">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row>
    <row r="318" spans="1:79" ht="13">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row>
    <row r="319" spans="1:79" ht="13">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row>
    <row r="320" spans="1:79" ht="13">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row>
    <row r="321" spans="1:79" ht="13">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row>
    <row r="322" spans="1:79" ht="13">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row>
    <row r="323" spans="1:79" ht="1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row>
    <row r="324" spans="1:79" ht="13">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row>
    <row r="325" spans="1:79" ht="13">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row>
    <row r="326" spans="1:79" ht="13">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row>
    <row r="327" spans="1:79" ht="13">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row>
    <row r="328" spans="1:79" ht="13">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row>
    <row r="329" spans="1:79" ht="13">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row>
    <row r="330" spans="1:79" ht="13">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row>
    <row r="331" spans="1:79" ht="13">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row>
    <row r="332" spans="1:79" ht="13">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row>
    <row r="333" spans="1:79" ht="1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row>
    <row r="334" spans="1:79" ht="13">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row>
    <row r="335" spans="1:79" ht="13">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row>
    <row r="336" spans="1:79" ht="13">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row>
    <row r="337" spans="1:79" ht="13">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row>
    <row r="338" spans="1:79" ht="13">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row>
    <row r="339" spans="1:79" ht="13">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row>
    <row r="340" spans="1:79" ht="13">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row>
    <row r="341" spans="1:79" ht="13">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row>
    <row r="342" spans="1:79" ht="13">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row>
    <row r="343" spans="1:79" ht="1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row>
    <row r="344" spans="1:79" ht="13">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row>
    <row r="345" spans="1:79" ht="13">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row>
    <row r="346" spans="1:79" ht="13">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row>
    <row r="347" spans="1:79" ht="13">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row>
    <row r="348" spans="1:79" ht="13">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row>
    <row r="349" spans="1:79" ht="13">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row>
    <row r="350" spans="1:79" ht="13">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row>
    <row r="351" spans="1:79" ht="13">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row>
    <row r="352" spans="1:79" ht="13">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row>
    <row r="353" spans="1:79" ht="1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row>
    <row r="354" spans="1:79" ht="13">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row>
    <row r="355" spans="1:79" ht="13">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row>
    <row r="356" spans="1:79" ht="13">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row>
    <row r="357" spans="1:79" ht="13">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row>
    <row r="358" spans="1:79" ht="13">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row>
    <row r="359" spans="1:79" ht="13">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row>
    <row r="360" spans="1:79" ht="13">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row>
    <row r="361" spans="1:79" ht="13">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row>
    <row r="362" spans="1:79" ht="13">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row>
    <row r="363" spans="1:79" ht="1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row>
    <row r="364" spans="1:79" ht="13">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row>
    <row r="365" spans="1:79" ht="13">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row>
    <row r="366" spans="1:79" ht="13">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row>
    <row r="367" spans="1:79" ht="13">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row>
    <row r="368" spans="1:79" ht="13">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row>
    <row r="369" spans="1:79" ht="13">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row>
    <row r="370" spans="1:79" ht="13">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row>
    <row r="371" spans="1:79" ht="13">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row>
    <row r="372" spans="1:79" ht="13">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row>
    <row r="373" spans="1:79" ht="1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row>
    <row r="374" spans="1:79" ht="13">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row>
    <row r="375" spans="1:79" ht="13">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row>
    <row r="376" spans="1:79" ht="13">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row>
    <row r="377" spans="1:79" ht="13">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row>
    <row r="378" spans="1:79" ht="13">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row>
    <row r="379" spans="1:79" ht="13">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row>
    <row r="380" spans="1:79" ht="13">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row>
    <row r="381" spans="1:79" ht="13">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row>
    <row r="382" spans="1:79" ht="13">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row>
    <row r="383" spans="1:79" ht="1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row>
    <row r="384" spans="1:79" ht="13">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row>
    <row r="385" spans="1:79" ht="13">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row>
    <row r="386" spans="1:79" ht="13">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row>
    <row r="387" spans="1:79" ht="13">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row>
    <row r="388" spans="1:79" ht="13">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row>
    <row r="389" spans="1:79" ht="13">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row>
    <row r="390" spans="1:79" ht="13">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row>
    <row r="391" spans="1:79" ht="13">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row>
    <row r="392" spans="1:79" ht="13">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row>
    <row r="393" spans="1:79" ht="1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row>
    <row r="394" spans="1:79" ht="13">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row>
    <row r="395" spans="1:79" ht="13">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row>
    <row r="396" spans="1:79" ht="13">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row>
    <row r="397" spans="1:79" ht="13">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row>
    <row r="398" spans="1:79" ht="13">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row>
    <row r="399" spans="1:79" ht="13">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row>
    <row r="400" spans="1:79" ht="13">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row>
    <row r="401" spans="1:79" ht="13">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row>
    <row r="402" spans="1:79" ht="13">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row>
    <row r="403" spans="1:79" ht="1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row>
    <row r="404" spans="1:79" ht="13">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row>
    <row r="405" spans="1:79" ht="13">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row>
    <row r="406" spans="1:79" ht="1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row>
    <row r="407" spans="1:79" ht="13">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row>
    <row r="408" spans="1:79" ht="13">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row>
    <row r="409" spans="1:79" ht="13">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row>
    <row r="410" spans="1:79" ht="13">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row>
    <row r="411" spans="1:79" ht="13">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row>
    <row r="412" spans="1:79" ht="13">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row>
    <row r="413" spans="1:79" ht="1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row>
    <row r="414" spans="1:79" ht="13">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row>
    <row r="415" spans="1:79" ht="13">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row>
    <row r="416" spans="1:79" ht="13">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row>
    <row r="417" spans="1:79" ht="13">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row>
    <row r="418" spans="1:79" ht="13">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row>
    <row r="419" spans="1:79" ht="13">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row>
    <row r="420" spans="1:79" ht="13">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row>
    <row r="421" spans="1:79" ht="13">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row>
    <row r="422" spans="1:79" ht="13">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row>
    <row r="423" spans="1:79" ht="1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row>
    <row r="424" spans="1:79" ht="13">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row>
    <row r="425" spans="1:79" ht="13">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row>
    <row r="426" spans="1:79" ht="13">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row>
    <row r="427" spans="1:79" ht="13">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row>
    <row r="428" spans="1:79" ht="13">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row>
    <row r="429" spans="1:79" ht="13">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row>
    <row r="430" spans="1:79" ht="13">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row>
    <row r="431" spans="1:79" ht="13">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row>
    <row r="432" spans="1:79" ht="13">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row>
    <row r="433" spans="1:79" ht="1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row>
    <row r="434" spans="1:79" ht="13">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row>
    <row r="435" spans="1:79" ht="13">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row>
    <row r="436" spans="1:79" ht="13">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row>
    <row r="437" spans="1:79" ht="13">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row>
    <row r="438" spans="1:79" ht="13">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row>
    <row r="439" spans="1:79" ht="13">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row>
    <row r="440" spans="1:79" ht="13">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row>
    <row r="441" spans="1:79" ht="13">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row>
    <row r="442" spans="1:79" ht="13">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row>
    <row r="443" spans="1:79" ht="1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row>
    <row r="444" spans="1:79" ht="13">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row>
    <row r="445" spans="1:79" ht="13">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row>
    <row r="446" spans="1:79" ht="13">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row>
    <row r="447" spans="1:79" ht="13">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row>
    <row r="448" spans="1:79" ht="13">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row>
    <row r="449" spans="1:79" ht="13">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row>
    <row r="450" spans="1:79" ht="13">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row>
    <row r="451" spans="1:79" ht="13">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row>
    <row r="452" spans="1:79" ht="13">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row>
    <row r="453" spans="1:79" ht="1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row>
    <row r="454" spans="1:79" ht="13">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row>
    <row r="455" spans="1:79" ht="13">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row>
    <row r="456" spans="1:79" ht="13">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row>
    <row r="457" spans="1:79" ht="13">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row>
    <row r="458" spans="1:79" ht="13">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row>
    <row r="459" spans="1:79" ht="13">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row>
    <row r="460" spans="1:79" ht="13">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row>
    <row r="461" spans="1:79" ht="13">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row>
    <row r="462" spans="1:79" ht="13">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row>
    <row r="463" spans="1:79" ht="1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row>
    <row r="464" spans="1:79" ht="13">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row>
    <row r="465" spans="1:79" ht="13">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row>
    <row r="466" spans="1:79" ht="13">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row>
    <row r="467" spans="1:79" ht="13">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row>
    <row r="468" spans="1:79" ht="13">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row>
    <row r="469" spans="1:79" ht="13">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row>
    <row r="470" spans="1:79" ht="13">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row>
    <row r="471" spans="1:79" ht="13">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row>
    <row r="472" spans="1:79" ht="13">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row>
    <row r="473" spans="1:79" ht="1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row>
    <row r="474" spans="1:79" ht="13">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row>
    <row r="475" spans="1:79" ht="13">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row>
    <row r="476" spans="1:79" ht="13">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row>
    <row r="477" spans="1:79" ht="13">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row>
    <row r="478" spans="1:79" ht="13">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row>
    <row r="479" spans="1:79" ht="13">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row>
    <row r="480" spans="1:79" ht="13">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row>
    <row r="481" spans="1:79" ht="13">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row>
    <row r="482" spans="1:79" ht="13">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row>
    <row r="483" spans="1:79" ht="1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row>
    <row r="484" spans="1:79" ht="13">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row>
    <row r="485" spans="1:79" ht="13">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row>
    <row r="486" spans="1:79" ht="13">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row>
    <row r="487" spans="1:79" ht="13">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row>
    <row r="488" spans="1:79" ht="13">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row>
    <row r="489" spans="1:79" ht="13">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row>
    <row r="490" spans="1:79" ht="13">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row>
    <row r="491" spans="1:79" ht="13">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row>
    <row r="492" spans="1:79" ht="13">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row>
    <row r="493" spans="1:79" ht="1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row>
    <row r="494" spans="1:79" ht="13">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row>
    <row r="495" spans="1:79" ht="13">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row>
    <row r="496" spans="1:79" ht="13">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row>
    <row r="497" spans="1:79" ht="13">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row>
    <row r="498" spans="1:79" ht="13">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row>
    <row r="499" spans="1:79" ht="13">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row>
    <row r="500" spans="1:79" ht="13">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row>
    <row r="501" spans="1:79" ht="13">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row>
    <row r="502" spans="1:79" ht="13">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row>
    <row r="503" spans="1:79" ht="1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row>
    <row r="504" spans="1:79" ht="13">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row>
    <row r="505" spans="1:79" ht="13">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row>
    <row r="506" spans="1:79" ht="13">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row>
    <row r="507" spans="1:79" ht="13">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row>
    <row r="508" spans="1:79" ht="13">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row>
    <row r="509" spans="1:79" ht="13">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row>
    <row r="510" spans="1:79" ht="13">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row>
    <row r="511" spans="1:79" ht="13">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row>
    <row r="512" spans="1:79" ht="13">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row>
    <row r="513" spans="1:79" ht="1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row>
    <row r="514" spans="1:79" ht="13">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row>
    <row r="515" spans="1:79" ht="13">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row>
    <row r="516" spans="1:79" ht="13">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row>
    <row r="517" spans="1:79" ht="13">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row>
    <row r="518" spans="1:79" ht="13">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row>
    <row r="519" spans="1:79" ht="13">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row>
    <row r="520" spans="1:79" ht="13">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row>
    <row r="521" spans="1:79" ht="13">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row>
    <row r="522" spans="1:79" ht="13">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row>
    <row r="523" spans="1:79" ht="1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row>
    <row r="524" spans="1:79" ht="13">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row>
    <row r="525" spans="1:79" ht="13">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row>
    <row r="526" spans="1:79" ht="13">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row>
    <row r="527" spans="1:79" ht="13">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row>
    <row r="528" spans="1:79" ht="13">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row>
    <row r="529" spans="1:79" ht="13">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row>
    <row r="530" spans="1:79" ht="13">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row>
    <row r="531" spans="1:79" ht="13">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row>
    <row r="532" spans="1:79" ht="13">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row>
    <row r="533" spans="1:79" ht="1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row>
    <row r="534" spans="1:79" ht="13">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row>
    <row r="535" spans="1:79" ht="13">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row>
    <row r="536" spans="1:79" ht="13">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row>
    <row r="537" spans="1:79" ht="13">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row>
    <row r="538" spans="1:79" ht="13">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row>
    <row r="539" spans="1:79" ht="13">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row>
    <row r="540" spans="1:79" ht="13">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row>
    <row r="541" spans="1:79" ht="13">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row>
    <row r="542" spans="1:79" ht="13">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row>
    <row r="543" spans="1:79" ht="1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row>
    <row r="544" spans="1:79" ht="13">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row>
    <row r="545" spans="1:79" ht="13">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row>
    <row r="546" spans="1:79" ht="13">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row>
    <row r="547" spans="1:79" ht="13">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row>
    <row r="548" spans="1:79" ht="13">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row>
    <row r="549" spans="1:79" ht="13">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row>
    <row r="550" spans="1:79" ht="13">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row>
    <row r="551" spans="1:79" ht="13">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row>
    <row r="552" spans="1:79" ht="13">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row>
    <row r="553" spans="1:79" ht="1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row>
    <row r="554" spans="1:79" ht="13">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row>
    <row r="555" spans="1:79" ht="13">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row>
    <row r="556" spans="1:79" ht="13">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row>
    <row r="557" spans="1:79" ht="13">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row>
    <row r="558" spans="1:79" ht="13">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row>
    <row r="559" spans="1:79" ht="13">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row>
    <row r="560" spans="1:79" ht="13">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row>
    <row r="561" spans="1:79" ht="13">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row>
    <row r="562" spans="1:79" ht="13">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row>
    <row r="563" spans="1:79" ht="1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row>
    <row r="564" spans="1:79" ht="13">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row>
    <row r="565" spans="1:79" ht="13">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row>
    <row r="566" spans="1:79" ht="13">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row>
    <row r="567" spans="1:79" ht="13">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row>
    <row r="568" spans="1:79" ht="13">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row>
    <row r="569" spans="1:79" ht="13">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row>
    <row r="570" spans="1:79" ht="13">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row>
    <row r="571" spans="1:79" ht="13">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row>
    <row r="572" spans="1:79" ht="13">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row>
    <row r="573" spans="1:79" ht="1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row>
    <row r="574" spans="1:79" ht="13">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row>
    <row r="575" spans="1:79" ht="13">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row>
    <row r="576" spans="1:79" ht="13">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row>
    <row r="577" spans="1:79" ht="13">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row>
    <row r="578" spans="1:79" ht="13">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row>
    <row r="579" spans="1:79" ht="13">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row>
    <row r="580" spans="1:79" ht="13">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row>
    <row r="581" spans="1:79" ht="13">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row>
    <row r="582" spans="1:79" ht="13">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row>
    <row r="583" spans="1:79" ht="1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row>
    <row r="584" spans="1:79" ht="13">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row>
    <row r="585" spans="1:79" ht="13">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row>
    <row r="586" spans="1:79" ht="13">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row>
    <row r="587" spans="1:79" ht="13">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row>
    <row r="588" spans="1:79" ht="13">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row>
    <row r="589" spans="1:79" ht="13">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row>
    <row r="590" spans="1:79" ht="13">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row>
    <row r="591" spans="1:79" ht="13">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row>
    <row r="592" spans="1:79" ht="13">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row>
    <row r="593" spans="1:79" ht="1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row>
    <row r="594" spans="1:79" ht="13">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row>
    <row r="595" spans="1:79" ht="13">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row>
    <row r="596" spans="1:79" ht="13">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row>
    <row r="597" spans="1:79" ht="13">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row>
    <row r="598" spans="1:79" ht="13">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row>
    <row r="599" spans="1:79" ht="13">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row>
    <row r="600" spans="1:79" ht="13">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row>
    <row r="601" spans="1:79" ht="13">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row>
    <row r="602" spans="1:79" ht="13">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row>
    <row r="603" spans="1:79" ht="1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row>
    <row r="604" spans="1:79" ht="13">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row>
    <row r="605" spans="1:79" ht="13">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row>
    <row r="606" spans="1:79" ht="13">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row>
    <row r="607" spans="1:79" ht="13">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row>
    <row r="608" spans="1:79" ht="13">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row>
    <row r="609" spans="1:79" ht="13">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row>
    <row r="610" spans="1:79" ht="13">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row>
    <row r="611" spans="1:79" ht="13">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row>
    <row r="612" spans="1:79" ht="13">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row>
    <row r="613" spans="1:79" ht="1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row>
    <row r="614" spans="1:79" ht="13">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row>
    <row r="615" spans="1:79" ht="13">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row>
    <row r="616" spans="1:79" ht="13">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row>
    <row r="617" spans="1:79" ht="13">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row>
    <row r="618" spans="1:79" ht="13">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row>
    <row r="619" spans="1:79" ht="13">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row>
    <row r="620" spans="1:79" ht="13">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row>
    <row r="621" spans="1:79" ht="13">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row>
    <row r="622" spans="1:79" ht="13">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row>
    <row r="623" spans="1:79" ht="1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row>
    <row r="624" spans="1:79" ht="13">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row>
    <row r="625" spans="1:79" ht="13">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row>
    <row r="626" spans="1:79" ht="13">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row>
    <row r="627" spans="1:79" ht="13">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row>
    <row r="628" spans="1:79" ht="13">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row>
    <row r="629" spans="1:79" ht="13">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row>
    <row r="630" spans="1:79" ht="13">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row>
    <row r="631" spans="1:79" ht="13">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row>
    <row r="632" spans="1:79" ht="13">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row>
    <row r="633" spans="1:79" ht="1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row>
    <row r="634" spans="1:79" ht="13">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row>
    <row r="635" spans="1:79" ht="13">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row>
    <row r="636" spans="1:79" ht="13">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row>
    <row r="637" spans="1:79" ht="13">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row>
    <row r="638" spans="1:79" ht="13">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row>
    <row r="639" spans="1:79" ht="13">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row>
    <row r="640" spans="1:79" ht="13">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row>
    <row r="641" spans="1:79" ht="13">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row>
    <row r="642" spans="1:79" ht="13">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row>
    <row r="643" spans="1:79" ht="1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row>
    <row r="644" spans="1:79" ht="13">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row>
    <row r="645" spans="1:79" ht="13">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row>
    <row r="646" spans="1:79" ht="13">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row>
    <row r="647" spans="1:79" ht="13">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row>
    <row r="648" spans="1:79" ht="13">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row>
    <row r="649" spans="1:79" ht="13">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row>
    <row r="650" spans="1:79" ht="13">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row>
    <row r="651" spans="1:79" ht="13">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row>
    <row r="652" spans="1:79" ht="13">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row>
    <row r="653" spans="1:79" ht="1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row>
    <row r="654" spans="1:79" ht="13">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row>
    <row r="655" spans="1:79" ht="13">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row>
    <row r="656" spans="1:79" ht="13">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row>
    <row r="657" spans="1:79" ht="13">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row>
    <row r="658" spans="1:79" ht="13">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row>
    <row r="659" spans="1:79" ht="13">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row>
    <row r="660" spans="1:79" ht="13">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row>
    <row r="661" spans="1:79" ht="13">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row>
    <row r="662" spans="1:79" ht="13">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row>
    <row r="663" spans="1:79" ht="1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row>
    <row r="664" spans="1:79" ht="13">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row>
    <row r="665" spans="1:79" ht="13">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row>
    <row r="666" spans="1:79" ht="13">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row>
    <row r="667" spans="1:79" ht="13">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row>
    <row r="668" spans="1:79" ht="13">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row>
    <row r="669" spans="1:79" ht="13">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row>
    <row r="670" spans="1:79" ht="13">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row>
    <row r="671" spans="1:79" ht="13">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row>
    <row r="672" spans="1:79" ht="13">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row>
    <row r="673" spans="1:79" ht="1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row>
    <row r="674" spans="1:79" ht="13">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row>
    <row r="675" spans="1:79" ht="13">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row>
    <row r="676" spans="1:79" ht="13">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row>
    <row r="677" spans="1:79" ht="13">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row>
    <row r="678" spans="1:79" ht="13">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row>
    <row r="679" spans="1:79" ht="13">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row>
    <row r="680" spans="1:79" ht="13">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row>
    <row r="681" spans="1:79" ht="13">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row>
    <row r="682" spans="1:79" ht="13">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row>
    <row r="683" spans="1:79" ht="1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row>
    <row r="684" spans="1:79" ht="13">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row>
    <row r="685" spans="1:79" ht="13">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row>
    <row r="686" spans="1:79" ht="13">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row>
    <row r="687" spans="1:79" ht="13">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row>
    <row r="688" spans="1:79" ht="13">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row>
    <row r="689" spans="1:79" ht="13">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row>
    <row r="690" spans="1:79" ht="13">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row>
    <row r="691" spans="1:79" ht="13">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row>
    <row r="692" spans="1:79" ht="13">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row>
    <row r="693" spans="1:79" ht="1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row>
    <row r="694" spans="1:79" ht="13">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row>
    <row r="695" spans="1:79" ht="13">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row>
    <row r="696" spans="1:79" ht="13">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row>
    <row r="697" spans="1:79" ht="13">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row>
    <row r="698" spans="1:79" ht="13">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row>
    <row r="699" spans="1:79" ht="13">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row>
    <row r="700" spans="1:79" ht="13">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row>
    <row r="701" spans="1:79" ht="13">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row>
    <row r="702" spans="1:79" ht="13">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row>
    <row r="703" spans="1:79" ht="1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row>
    <row r="704" spans="1:79" ht="13">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row>
    <row r="705" spans="1:79" ht="13">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row>
    <row r="706" spans="1:79" ht="13">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row>
    <row r="707" spans="1:79" ht="13">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row>
    <row r="708" spans="1:79" ht="13">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row>
    <row r="709" spans="1:79" ht="13">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row>
    <row r="710" spans="1:79" ht="13">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row>
    <row r="711" spans="1:79" ht="13">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row>
    <row r="712" spans="1:79" ht="13">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row>
    <row r="713" spans="1:79" ht="1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row>
    <row r="714" spans="1:79" ht="13">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row>
    <row r="715" spans="1:79" ht="13">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row>
    <row r="716" spans="1:79" ht="13">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row>
    <row r="717" spans="1:79" ht="13">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row>
    <row r="718" spans="1:79" ht="13">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row>
    <row r="719" spans="1:79" ht="13">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row>
    <row r="720" spans="1:79" ht="13">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row>
    <row r="721" spans="1:79" ht="13">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row>
    <row r="722" spans="1:79" ht="13">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row>
    <row r="723" spans="1:79" ht="1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row>
    <row r="724" spans="1:79" ht="13">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row>
    <row r="725" spans="1:79" ht="13">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row>
    <row r="726" spans="1:79" ht="13">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row>
    <row r="727" spans="1:79" ht="13">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row>
    <row r="728" spans="1:79" ht="13">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row>
    <row r="729" spans="1:79" ht="13">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row>
    <row r="730" spans="1:79" ht="13">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row>
    <row r="731" spans="1:79" ht="13">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row>
    <row r="732" spans="1:79" ht="13">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row>
    <row r="733" spans="1:79" ht="1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row>
    <row r="734" spans="1:79" ht="13">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row>
    <row r="735" spans="1:79" ht="13">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row>
    <row r="736" spans="1:79" ht="13">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row>
    <row r="737" spans="1:79" ht="13">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row>
    <row r="738" spans="1:79" ht="13">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row>
    <row r="739" spans="1:79" ht="13">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row>
    <row r="740" spans="1:79" ht="13">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row>
    <row r="741" spans="1:79" ht="13">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row>
    <row r="742" spans="1:79" ht="13">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row>
    <row r="743" spans="1:79" ht="1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row>
    <row r="744" spans="1:79" ht="13">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row>
    <row r="745" spans="1:79" ht="13">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row>
    <row r="746" spans="1:79" ht="13">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row>
    <row r="747" spans="1:79" ht="13">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row>
    <row r="748" spans="1:79" ht="13">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row>
    <row r="749" spans="1:79" ht="13">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row>
    <row r="750" spans="1:79" ht="13">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row>
    <row r="751" spans="1:79" ht="13">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row>
    <row r="752" spans="1:79" ht="13">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row>
    <row r="753" spans="1:79" ht="1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row>
    <row r="754" spans="1:79" ht="13">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row>
    <row r="755" spans="1:79" ht="13">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row>
    <row r="756" spans="1:79" ht="13">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row>
    <row r="757" spans="1:79" ht="13">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row>
    <row r="758" spans="1:79" ht="13">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row>
    <row r="759" spans="1:79" ht="13">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row>
    <row r="760" spans="1:79" ht="13">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row>
    <row r="761" spans="1:79" ht="13">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row>
    <row r="762" spans="1:79" ht="13">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row>
    <row r="763" spans="1:79" ht="1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row>
    <row r="764" spans="1:79" ht="13">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row>
    <row r="765" spans="1:79" ht="13">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row>
    <row r="766" spans="1:79" ht="13">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row>
    <row r="767" spans="1:79" ht="13">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row>
    <row r="768" spans="1:79" ht="13">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row>
    <row r="769" spans="1:79" ht="13">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row>
    <row r="770" spans="1:79" ht="13">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row>
    <row r="771" spans="1:79" ht="13">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row>
    <row r="772" spans="1:79" ht="13">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row>
    <row r="773" spans="1:79" ht="1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row>
    <row r="774" spans="1:79" ht="13">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row>
    <row r="775" spans="1:79" ht="13">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row>
    <row r="776" spans="1:79" ht="13">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row>
    <row r="777" spans="1:79" ht="13">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row>
    <row r="778" spans="1:79" ht="13">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row>
    <row r="779" spans="1:79" ht="13">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row>
    <row r="780" spans="1:79" ht="13">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row>
    <row r="781" spans="1:79" ht="13">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row>
    <row r="782" spans="1:79" ht="13">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row>
    <row r="783" spans="1:79" ht="1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row>
    <row r="784" spans="1:79" ht="13">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row>
    <row r="785" spans="1:79" ht="13">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row>
    <row r="786" spans="1:79" ht="13">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row>
    <row r="787" spans="1:79" ht="13">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row>
    <row r="788" spans="1:79" ht="13">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row>
    <row r="789" spans="1:79" ht="13">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row>
    <row r="790" spans="1:79" ht="13">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row>
    <row r="791" spans="1:79" ht="13">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row>
    <row r="792" spans="1:79" ht="13">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row>
    <row r="793" spans="1:79" ht="1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row>
    <row r="794" spans="1:79" ht="13">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c r="BO794" s="26"/>
      <c r="BP794" s="26"/>
      <c r="BQ794" s="26"/>
      <c r="BR794" s="26"/>
      <c r="BS794" s="26"/>
      <c r="BT794" s="26"/>
      <c r="BU794" s="26"/>
      <c r="BV794" s="26"/>
      <c r="BW794" s="26"/>
      <c r="BX794" s="26"/>
      <c r="BY794" s="26"/>
      <c r="BZ794" s="26"/>
      <c r="CA794" s="26"/>
    </row>
    <row r="795" spans="1:79" ht="13">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c r="BJ795" s="26"/>
      <c r="BK795" s="26"/>
      <c r="BL795" s="26"/>
      <c r="BM795" s="26"/>
      <c r="BN795" s="26"/>
      <c r="BO795" s="26"/>
      <c r="BP795" s="26"/>
      <c r="BQ795" s="26"/>
      <c r="BR795" s="26"/>
      <c r="BS795" s="26"/>
      <c r="BT795" s="26"/>
      <c r="BU795" s="26"/>
      <c r="BV795" s="26"/>
      <c r="BW795" s="26"/>
      <c r="BX795" s="26"/>
      <c r="BY795" s="26"/>
      <c r="BZ795" s="26"/>
      <c r="CA795" s="26"/>
    </row>
    <row r="796" spans="1:79" ht="13">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c r="BO796" s="26"/>
      <c r="BP796" s="26"/>
      <c r="BQ796" s="26"/>
      <c r="BR796" s="26"/>
      <c r="BS796" s="26"/>
      <c r="BT796" s="26"/>
      <c r="BU796" s="26"/>
      <c r="BV796" s="26"/>
      <c r="BW796" s="26"/>
      <c r="BX796" s="26"/>
      <c r="BY796" s="26"/>
      <c r="BZ796" s="26"/>
      <c r="CA796" s="26"/>
    </row>
    <row r="797" spans="1:79" ht="13">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c r="BO797" s="26"/>
      <c r="BP797" s="26"/>
      <c r="BQ797" s="26"/>
      <c r="BR797" s="26"/>
      <c r="BS797" s="26"/>
      <c r="BT797" s="26"/>
      <c r="BU797" s="26"/>
      <c r="BV797" s="26"/>
      <c r="BW797" s="26"/>
      <c r="BX797" s="26"/>
      <c r="BY797" s="26"/>
      <c r="BZ797" s="26"/>
      <c r="CA797" s="26"/>
    </row>
    <row r="798" spans="1:79" ht="13">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c r="BO798" s="26"/>
      <c r="BP798" s="26"/>
      <c r="BQ798" s="26"/>
      <c r="BR798" s="26"/>
      <c r="BS798" s="26"/>
      <c r="BT798" s="26"/>
      <c r="BU798" s="26"/>
      <c r="BV798" s="26"/>
      <c r="BW798" s="26"/>
      <c r="BX798" s="26"/>
      <c r="BY798" s="26"/>
      <c r="BZ798" s="26"/>
      <c r="CA798" s="26"/>
    </row>
    <row r="799" spans="1:79" ht="13">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c r="BO799" s="26"/>
      <c r="BP799" s="26"/>
      <c r="BQ799" s="26"/>
      <c r="BR799" s="26"/>
      <c r="BS799" s="26"/>
      <c r="BT799" s="26"/>
      <c r="BU799" s="26"/>
      <c r="BV799" s="26"/>
      <c r="BW799" s="26"/>
      <c r="BX799" s="26"/>
      <c r="BY799" s="26"/>
      <c r="BZ799" s="26"/>
      <c r="CA799" s="26"/>
    </row>
    <row r="800" spans="1:79" ht="13">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c r="BJ800" s="26"/>
      <c r="BK800" s="26"/>
      <c r="BL800" s="26"/>
      <c r="BM800" s="26"/>
      <c r="BN800" s="26"/>
      <c r="BO800" s="26"/>
      <c r="BP800" s="26"/>
      <c r="BQ800" s="26"/>
      <c r="BR800" s="26"/>
      <c r="BS800" s="26"/>
      <c r="BT800" s="26"/>
      <c r="BU800" s="26"/>
      <c r="BV800" s="26"/>
      <c r="BW800" s="26"/>
      <c r="BX800" s="26"/>
      <c r="BY800" s="26"/>
      <c r="BZ800" s="26"/>
      <c r="CA800" s="26"/>
    </row>
    <row r="801" spans="1:79" ht="13">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c r="BI801" s="26"/>
      <c r="BJ801" s="26"/>
      <c r="BK801" s="26"/>
      <c r="BL801" s="26"/>
      <c r="BM801" s="26"/>
      <c r="BN801" s="26"/>
      <c r="BO801" s="26"/>
      <c r="BP801" s="26"/>
      <c r="BQ801" s="26"/>
      <c r="BR801" s="26"/>
      <c r="BS801" s="26"/>
      <c r="BT801" s="26"/>
      <c r="BU801" s="26"/>
      <c r="BV801" s="26"/>
      <c r="BW801" s="26"/>
      <c r="BX801" s="26"/>
      <c r="BY801" s="26"/>
      <c r="BZ801" s="26"/>
      <c r="CA801" s="26"/>
    </row>
    <row r="802" spans="1:79" ht="13">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c r="BI802" s="26"/>
      <c r="BJ802" s="26"/>
      <c r="BK802" s="26"/>
      <c r="BL802" s="26"/>
      <c r="BM802" s="26"/>
      <c r="BN802" s="26"/>
      <c r="BO802" s="26"/>
      <c r="BP802" s="26"/>
      <c r="BQ802" s="26"/>
      <c r="BR802" s="26"/>
      <c r="BS802" s="26"/>
      <c r="BT802" s="26"/>
      <c r="BU802" s="26"/>
      <c r="BV802" s="26"/>
      <c r="BW802" s="26"/>
      <c r="BX802" s="26"/>
      <c r="BY802" s="26"/>
      <c r="BZ802" s="26"/>
      <c r="CA802" s="26"/>
    </row>
    <row r="803" spans="1:79" ht="1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c r="BI803" s="26"/>
      <c r="BJ803" s="26"/>
      <c r="BK803" s="26"/>
      <c r="BL803" s="26"/>
      <c r="BM803" s="26"/>
      <c r="BN803" s="26"/>
      <c r="BO803" s="26"/>
      <c r="BP803" s="26"/>
      <c r="BQ803" s="26"/>
      <c r="BR803" s="26"/>
      <c r="BS803" s="26"/>
      <c r="BT803" s="26"/>
      <c r="BU803" s="26"/>
      <c r="BV803" s="26"/>
      <c r="BW803" s="26"/>
      <c r="BX803" s="26"/>
      <c r="BY803" s="26"/>
      <c r="BZ803" s="26"/>
      <c r="CA803" s="26"/>
    </row>
    <row r="804" spans="1:79" ht="13">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c r="BI804" s="26"/>
      <c r="BJ804" s="26"/>
      <c r="BK804" s="26"/>
      <c r="BL804" s="26"/>
      <c r="BM804" s="26"/>
      <c r="BN804" s="26"/>
      <c r="BO804" s="26"/>
      <c r="BP804" s="26"/>
      <c r="BQ804" s="26"/>
      <c r="BR804" s="26"/>
      <c r="BS804" s="26"/>
      <c r="BT804" s="26"/>
      <c r="BU804" s="26"/>
      <c r="BV804" s="26"/>
      <c r="BW804" s="26"/>
      <c r="BX804" s="26"/>
      <c r="BY804" s="26"/>
      <c r="BZ804" s="26"/>
      <c r="CA804" s="26"/>
    </row>
    <row r="805" spans="1:79" ht="13">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c r="BI805" s="26"/>
      <c r="BJ805" s="26"/>
      <c r="BK805" s="26"/>
      <c r="BL805" s="26"/>
      <c r="BM805" s="26"/>
      <c r="BN805" s="26"/>
      <c r="BO805" s="26"/>
      <c r="BP805" s="26"/>
      <c r="BQ805" s="26"/>
      <c r="BR805" s="26"/>
      <c r="BS805" s="26"/>
      <c r="BT805" s="26"/>
      <c r="BU805" s="26"/>
      <c r="BV805" s="26"/>
      <c r="BW805" s="26"/>
      <c r="BX805" s="26"/>
      <c r="BY805" s="26"/>
      <c r="BZ805" s="26"/>
      <c r="CA805" s="26"/>
    </row>
    <row r="806" spans="1:79" ht="13">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c r="BI806" s="26"/>
      <c r="BJ806" s="26"/>
      <c r="BK806" s="26"/>
      <c r="BL806" s="26"/>
      <c r="BM806" s="26"/>
      <c r="BN806" s="26"/>
      <c r="BO806" s="26"/>
      <c r="BP806" s="26"/>
      <c r="BQ806" s="26"/>
      <c r="BR806" s="26"/>
      <c r="BS806" s="26"/>
      <c r="BT806" s="26"/>
      <c r="BU806" s="26"/>
      <c r="BV806" s="26"/>
      <c r="BW806" s="26"/>
      <c r="BX806" s="26"/>
      <c r="BY806" s="26"/>
      <c r="BZ806" s="26"/>
      <c r="CA806" s="26"/>
    </row>
    <row r="807" spans="1:79" ht="13">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c r="BI807" s="26"/>
      <c r="BJ807" s="26"/>
      <c r="BK807" s="26"/>
      <c r="BL807" s="26"/>
      <c r="BM807" s="26"/>
      <c r="BN807" s="26"/>
      <c r="BO807" s="26"/>
      <c r="BP807" s="26"/>
      <c r="BQ807" s="26"/>
      <c r="BR807" s="26"/>
      <c r="BS807" s="26"/>
      <c r="BT807" s="26"/>
      <c r="BU807" s="26"/>
      <c r="BV807" s="26"/>
      <c r="BW807" s="26"/>
      <c r="BX807" s="26"/>
      <c r="BY807" s="26"/>
      <c r="BZ807" s="26"/>
      <c r="CA807" s="26"/>
    </row>
    <row r="808" spans="1:79" ht="13">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c r="BI808" s="26"/>
      <c r="BJ808" s="26"/>
      <c r="BK808" s="26"/>
      <c r="BL808" s="26"/>
      <c r="BM808" s="26"/>
      <c r="BN808" s="26"/>
      <c r="BO808" s="26"/>
      <c r="BP808" s="26"/>
      <c r="BQ808" s="26"/>
      <c r="BR808" s="26"/>
      <c r="BS808" s="26"/>
      <c r="BT808" s="26"/>
      <c r="BU808" s="26"/>
      <c r="BV808" s="26"/>
      <c r="BW808" s="26"/>
      <c r="BX808" s="26"/>
      <c r="BY808" s="26"/>
      <c r="BZ808" s="26"/>
      <c r="CA808" s="26"/>
    </row>
    <row r="809" spans="1:79" ht="13">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c r="BI809" s="26"/>
      <c r="BJ809" s="26"/>
      <c r="BK809" s="26"/>
      <c r="BL809" s="26"/>
      <c r="BM809" s="26"/>
      <c r="BN809" s="26"/>
      <c r="BO809" s="26"/>
      <c r="BP809" s="26"/>
      <c r="BQ809" s="26"/>
      <c r="BR809" s="26"/>
      <c r="BS809" s="26"/>
      <c r="BT809" s="26"/>
      <c r="BU809" s="26"/>
      <c r="BV809" s="26"/>
      <c r="BW809" s="26"/>
      <c r="BX809" s="26"/>
      <c r="BY809" s="26"/>
      <c r="BZ809" s="26"/>
      <c r="CA809" s="26"/>
    </row>
    <row r="810" spans="1:79" ht="13">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c r="BI810" s="26"/>
      <c r="BJ810" s="26"/>
      <c r="BK810" s="26"/>
      <c r="BL810" s="26"/>
      <c r="BM810" s="26"/>
      <c r="BN810" s="26"/>
      <c r="BO810" s="26"/>
      <c r="BP810" s="26"/>
      <c r="BQ810" s="26"/>
      <c r="BR810" s="26"/>
      <c r="BS810" s="26"/>
      <c r="BT810" s="26"/>
      <c r="BU810" s="26"/>
      <c r="BV810" s="26"/>
      <c r="BW810" s="26"/>
      <c r="BX810" s="26"/>
      <c r="BY810" s="26"/>
      <c r="BZ810" s="26"/>
      <c r="CA810" s="26"/>
    </row>
    <row r="811" spans="1:79" ht="13">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c r="BI811" s="26"/>
      <c r="BJ811" s="26"/>
      <c r="BK811" s="26"/>
      <c r="BL811" s="26"/>
      <c r="BM811" s="26"/>
      <c r="BN811" s="26"/>
      <c r="BO811" s="26"/>
      <c r="BP811" s="26"/>
      <c r="BQ811" s="26"/>
      <c r="BR811" s="26"/>
      <c r="BS811" s="26"/>
      <c r="BT811" s="26"/>
      <c r="BU811" s="26"/>
      <c r="BV811" s="26"/>
      <c r="BW811" s="26"/>
      <c r="BX811" s="26"/>
      <c r="BY811" s="26"/>
      <c r="BZ811" s="26"/>
      <c r="CA811" s="26"/>
    </row>
    <row r="812" spans="1:79" ht="13">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c r="BI812" s="26"/>
      <c r="BJ812" s="26"/>
      <c r="BK812" s="26"/>
      <c r="BL812" s="26"/>
      <c r="BM812" s="26"/>
      <c r="BN812" s="26"/>
      <c r="BO812" s="26"/>
      <c r="BP812" s="26"/>
      <c r="BQ812" s="26"/>
      <c r="BR812" s="26"/>
      <c r="BS812" s="26"/>
      <c r="BT812" s="26"/>
      <c r="BU812" s="26"/>
      <c r="BV812" s="26"/>
      <c r="BW812" s="26"/>
      <c r="BX812" s="26"/>
      <c r="BY812" s="26"/>
      <c r="BZ812" s="26"/>
      <c r="CA812" s="26"/>
    </row>
    <row r="813" spans="1:79" ht="1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c r="BJ813" s="26"/>
      <c r="BK813" s="26"/>
      <c r="BL813" s="26"/>
      <c r="BM813" s="26"/>
      <c r="BN813" s="26"/>
      <c r="BO813" s="26"/>
      <c r="BP813" s="26"/>
      <c r="BQ813" s="26"/>
      <c r="BR813" s="26"/>
      <c r="BS813" s="26"/>
      <c r="BT813" s="26"/>
      <c r="BU813" s="26"/>
      <c r="BV813" s="26"/>
      <c r="BW813" s="26"/>
      <c r="BX813" s="26"/>
      <c r="BY813" s="26"/>
      <c r="BZ813" s="26"/>
      <c r="CA813" s="26"/>
    </row>
    <row r="814" spans="1:79" ht="13">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c r="BI814" s="26"/>
      <c r="BJ814" s="26"/>
      <c r="BK814" s="26"/>
      <c r="BL814" s="26"/>
      <c r="BM814" s="26"/>
      <c r="BN814" s="26"/>
      <c r="BO814" s="26"/>
      <c r="BP814" s="26"/>
      <c r="BQ814" s="26"/>
      <c r="BR814" s="26"/>
      <c r="BS814" s="26"/>
      <c r="BT814" s="26"/>
      <c r="BU814" s="26"/>
      <c r="BV814" s="26"/>
      <c r="BW814" s="26"/>
      <c r="BX814" s="26"/>
      <c r="BY814" s="26"/>
      <c r="BZ814" s="26"/>
      <c r="CA814" s="26"/>
    </row>
    <row r="815" spans="1:79" ht="13">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c r="BI815" s="26"/>
      <c r="BJ815" s="26"/>
      <c r="BK815" s="26"/>
      <c r="BL815" s="26"/>
      <c r="BM815" s="26"/>
      <c r="BN815" s="26"/>
      <c r="BO815" s="26"/>
      <c r="BP815" s="26"/>
      <c r="BQ815" s="26"/>
      <c r="BR815" s="26"/>
      <c r="BS815" s="26"/>
      <c r="BT815" s="26"/>
      <c r="BU815" s="26"/>
      <c r="BV815" s="26"/>
      <c r="BW815" s="26"/>
      <c r="BX815" s="26"/>
      <c r="BY815" s="26"/>
      <c r="BZ815" s="26"/>
      <c r="CA815" s="26"/>
    </row>
    <row r="816" spans="1:79" ht="13">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c r="BI816" s="26"/>
      <c r="BJ816" s="26"/>
      <c r="BK816" s="26"/>
      <c r="BL816" s="26"/>
      <c r="BM816" s="26"/>
      <c r="BN816" s="26"/>
      <c r="BO816" s="26"/>
      <c r="BP816" s="26"/>
      <c r="BQ816" s="26"/>
      <c r="BR816" s="26"/>
      <c r="BS816" s="26"/>
      <c r="BT816" s="26"/>
      <c r="BU816" s="26"/>
      <c r="BV816" s="26"/>
      <c r="BW816" s="26"/>
      <c r="BX816" s="26"/>
      <c r="BY816" s="26"/>
      <c r="BZ816" s="26"/>
      <c r="CA816" s="26"/>
    </row>
    <row r="817" spans="1:79" ht="13">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c r="BJ817" s="26"/>
      <c r="BK817" s="26"/>
      <c r="BL817" s="26"/>
      <c r="BM817" s="26"/>
      <c r="BN817" s="26"/>
      <c r="BO817" s="26"/>
      <c r="BP817" s="26"/>
      <c r="BQ817" s="26"/>
      <c r="BR817" s="26"/>
      <c r="BS817" s="26"/>
      <c r="BT817" s="26"/>
      <c r="BU817" s="26"/>
      <c r="BV817" s="26"/>
      <c r="BW817" s="26"/>
      <c r="BX817" s="26"/>
      <c r="BY817" s="26"/>
      <c r="BZ817" s="26"/>
      <c r="CA817" s="26"/>
    </row>
    <row r="818" spans="1:79" ht="13">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c r="BJ818" s="26"/>
      <c r="BK818" s="26"/>
      <c r="BL818" s="26"/>
      <c r="BM818" s="26"/>
      <c r="BN818" s="26"/>
      <c r="BO818" s="26"/>
      <c r="BP818" s="26"/>
      <c r="BQ818" s="26"/>
      <c r="BR818" s="26"/>
      <c r="BS818" s="26"/>
      <c r="BT818" s="26"/>
      <c r="BU818" s="26"/>
      <c r="BV818" s="26"/>
      <c r="BW818" s="26"/>
      <c r="BX818" s="26"/>
      <c r="BY818" s="26"/>
      <c r="BZ818" s="26"/>
      <c r="CA818" s="26"/>
    </row>
    <row r="819" spans="1:79" ht="13">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c r="BI819" s="26"/>
      <c r="BJ819" s="26"/>
      <c r="BK819" s="26"/>
      <c r="BL819" s="26"/>
      <c r="BM819" s="26"/>
      <c r="BN819" s="26"/>
      <c r="BO819" s="26"/>
      <c r="BP819" s="26"/>
      <c r="BQ819" s="26"/>
      <c r="BR819" s="26"/>
      <c r="BS819" s="26"/>
      <c r="BT819" s="26"/>
      <c r="BU819" s="26"/>
      <c r="BV819" s="26"/>
      <c r="BW819" s="26"/>
      <c r="BX819" s="26"/>
      <c r="BY819" s="26"/>
      <c r="BZ819" s="26"/>
      <c r="CA819" s="26"/>
    </row>
    <row r="820" spans="1:79" ht="13">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c r="BJ820" s="26"/>
      <c r="BK820" s="26"/>
      <c r="BL820" s="26"/>
      <c r="BM820" s="26"/>
      <c r="BN820" s="26"/>
      <c r="BO820" s="26"/>
      <c r="BP820" s="26"/>
      <c r="BQ820" s="26"/>
      <c r="BR820" s="26"/>
      <c r="BS820" s="26"/>
      <c r="BT820" s="26"/>
      <c r="BU820" s="26"/>
      <c r="BV820" s="26"/>
      <c r="BW820" s="26"/>
      <c r="BX820" s="26"/>
      <c r="BY820" s="26"/>
      <c r="BZ820" s="26"/>
      <c r="CA820" s="26"/>
    </row>
    <row r="821" spans="1:79" ht="13">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c r="BJ821" s="26"/>
      <c r="BK821" s="26"/>
      <c r="BL821" s="26"/>
      <c r="BM821" s="26"/>
      <c r="BN821" s="26"/>
      <c r="BO821" s="26"/>
      <c r="BP821" s="26"/>
      <c r="BQ821" s="26"/>
      <c r="BR821" s="26"/>
      <c r="BS821" s="26"/>
      <c r="BT821" s="26"/>
      <c r="BU821" s="26"/>
      <c r="BV821" s="26"/>
      <c r="BW821" s="26"/>
      <c r="BX821" s="26"/>
      <c r="BY821" s="26"/>
      <c r="BZ821" s="26"/>
      <c r="CA821" s="26"/>
    </row>
    <row r="822" spans="1:79" ht="13">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c r="BI822" s="26"/>
      <c r="BJ822" s="26"/>
      <c r="BK822" s="26"/>
      <c r="BL822" s="26"/>
      <c r="BM822" s="26"/>
      <c r="BN822" s="26"/>
      <c r="BO822" s="26"/>
      <c r="BP822" s="26"/>
      <c r="BQ822" s="26"/>
      <c r="BR822" s="26"/>
      <c r="BS822" s="26"/>
      <c r="BT822" s="26"/>
      <c r="BU822" s="26"/>
      <c r="BV822" s="26"/>
      <c r="BW822" s="26"/>
      <c r="BX822" s="26"/>
      <c r="BY822" s="26"/>
      <c r="BZ822" s="26"/>
      <c r="CA822" s="26"/>
    </row>
    <row r="823" spans="1:79" ht="1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c r="BI823" s="26"/>
      <c r="BJ823" s="26"/>
      <c r="BK823" s="26"/>
      <c r="BL823" s="26"/>
      <c r="BM823" s="26"/>
      <c r="BN823" s="26"/>
      <c r="BO823" s="26"/>
      <c r="BP823" s="26"/>
      <c r="BQ823" s="26"/>
      <c r="BR823" s="26"/>
      <c r="BS823" s="26"/>
      <c r="BT823" s="26"/>
      <c r="BU823" s="26"/>
      <c r="BV823" s="26"/>
      <c r="BW823" s="26"/>
      <c r="BX823" s="26"/>
      <c r="BY823" s="26"/>
      <c r="BZ823" s="26"/>
      <c r="CA823" s="26"/>
    </row>
    <row r="824" spans="1:79" ht="13">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c r="BI824" s="26"/>
      <c r="BJ824" s="26"/>
      <c r="BK824" s="26"/>
      <c r="BL824" s="26"/>
      <c r="BM824" s="26"/>
      <c r="BN824" s="26"/>
      <c r="BO824" s="26"/>
      <c r="BP824" s="26"/>
      <c r="BQ824" s="26"/>
      <c r="BR824" s="26"/>
      <c r="BS824" s="26"/>
      <c r="BT824" s="26"/>
      <c r="BU824" s="26"/>
      <c r="BV824" s="26"/>
      <c r="BW824" s="26"/>
      <c r="BX824" s="26"/>
      <c r="BY824" s="26"/>
      <c r="BZ824" s="26"/>
      <c r="CA824" s="26"/>
    </row>
    <row r="825" spans="1:79" ht="13">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c r="BJ825" s="26"/>
      <c r="BK825" s="26"/>
      <c r="BL825" s="26"/>
      <c r="BM825" s="26"/>
      <c r="BN825" s="26"/>
      <c r="BO825" s="26"/>
      <c r="BP825" s="26"/>
      <c r="BQ825" s="26"/>
      <c r="BR825" s="26"/>
      <c r="BS825" s="26"/>
      <c r="BT825" s="26"/>
      <c r="BU825" s="26"/>
      <c r="BV825" s="26"/>
      <c r="BW825" s="26"/>
      <c r="BX825" s="26"/>
      <c r="BY825" s="26"/>
      <c r="BZ825" s="26"/>
      <c r="CA825" s="26"/>
    </row>
    <row r="826" spans="1:79" ht="13">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c r="BJ826" s="26"/>
      <c r="BK826" s="26"/>
      <c r="BL826" s="26"/>
      <c r="BM826" s="26"/>
      <c r="BN826" s="26"/>
      <c r="BO826" s="26"/>
      <c r="BP826" s="26"/>
      <c r="BQ826" s="26"/>
      <c r="BR826" s="26"/>
      <c r="BS826" s="26"/>
      <c r="BT826" s="26"/>
      <c r="BU826" s="26"/>
      <c r="BV826" s="26"/>
      <c r="BW826" s="26"/>
      <c r="BX826" s="26"/>
      <c r="BY826" s="26"/>
      <c r="BZ826" s="26"/>
      <c r="CA826" s="26"/>
    </row>
    <row r="827" spans="1:79" ht="13">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c r="BJ827" s="26"/>
      <c r="BK827" s="26"/>
      <c r="BL827" s="26"/>
      <c r="BM827" s="26"/>
      <c r="BN827" s="26"/>
      <c r="BO827" s="26"/>
      <c r="BP827" s="26"/>
      <c r="BQ827" s="26"/>
      <c r="BR827" s="26"/>
      <c r="BS827" s="26"/>
      <c r="BT827" s="26"/>
      <c r="BU827" s="26"/>
      <c r="BV827" s="26"/>
      <c r="BW827" s="26"/>
      <c r="BX827" s="26"/>
      <c r="BY827" s="26"/>
      <c r="BZ827" s="26"/>
      <c r="CA827" s="26"/>
    </row>
    <row r="828" spans="1:79" ht="13">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c r="BO828" s="26"/>
      <c r="BP828" s="26"/>
      <c r="BQ828" s="26"/>
      <c r="BR828" s="26"/>
      <c r="BS828" s="26"/>
      <c r="BT828" s="26"/>
      <c r="BU828" s="26"/>
      <c r="BV828" s="26"/>
      <c r="BW828" s="26"/>
      <c r="BX828" s="26"/>
      <c r="BY828" s="26"/>
      <c r="BZ828" s="26"/>
      <c r="CA828" s="26"/>
    </row>
    <row r="829" spans="1:79" ht="13">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c r="BO829" s="26"/>
      <c r="BP829" s="26"/>
      <c r="BQ829" s="26"/>
      <c r="BR829" s="26"/>
      <c r="BS829" s="26"/>
      <c r="BT829" s="26"/>
      <c r="BU829" s="26"/>
      <c r="BV829" s="26"/>
      <c r="BW829" s="26"/>
      <c r="BX829" s="26"/>
      <c r="BY829" s="26"/>
      <c r="BZ829" s="26"/>
      <c r="CA829" s="26"/>
    </row>
    <row r="830" spans="1:79" ht="13">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c r="BJ830" s="26"/>
      <c r="BK830" s="26"/>
      <c r="BL830" s="26"/>
      <c r="BM830" s="26"/>
      <c r="BN830" s="26"/>
      <c r="BO830" s="26"/>
      <c r="BP830" s="26"/>
      <c r="BQ830" s="26"/>
      <c r="BR830" s="26"/>
      <c r="BS830" s="26"/>
      <c r="BT830" s="26"/>
      <c r="BU830" s="26"/>
      <c r="BV830" s="26"/>
      <c r="BW830" s="26"/>
      <c r="BX830" s="26"/>
      <c r="BY830" s="26"/>
      <c r="BZ830" s="26"/>
      <c r="CA830" s="26"/>
    </row>
    <row r="831" spans="1:79" ht="13">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row>
    <row r="832" spans="1:79" ht="13">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c r="BO832" s="26"/>
      <c r="BP832" s="26"/>
      <c r="BQ832" s="26"/>
      <c r="BR832" s="26"/>
      <c r="BS832" s="26"/>
      <c r="BT832" s="26"/>
      <c r="BU832" s="26"/>
      <c r="BV832" s="26"/>
      <c r="BW832" s="26"/>
      <c r="BX832" s="26"/>
      <c r="BY832" s="26"/>
      <c r="BZ832" s="26"/>
      <c r="CA832" s="26"/>
    </row>
    <row r="833" spans="1:79" ht="1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row>
    <row r="834" spans="1:79" ht="13">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c r="BO834" s="26"/>
      <c r="BP834" s="26"/>
      <c r="BQ834" s="26"/>
      <c r="BR834" s="26"/>
      <c r="BS834" s="26"/>
      <c r="BT834" s="26"/>
      <c r="BU834" s="26"/>
      <c r="BV834" s="26"/>
      <c r="BW834" s="26"/>
      <c r="BX834" s="26"/>
      <c r="BY834" s="26"/>
      <c r="BZ834" s="26"/>
      <c r="CA834" s="26"/>
    </row>
    <row r="835" spans="1:79" ht="13">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c r="BO835" s="26"/>
      <c r="BP835" s="26"/>
      <c r="BQ835" s="26"/>
      <c r="BR835" s="26"/>
      <c r="BS835" s="26"/>
      <c r="BT835" s="26"/>
      <c r="BU835" s="26"/>
      <c r="BV835" s="26"/>
      <c r="BW835" s="26"/>
      <c r="BX835" s="26"/>
      <c r="BY835" s="26"/>
      <c r="BZ835" s="26"/>
      <c r="CA835" s="26"/>
    </row>
    <row r="836" spans="1:79" ht="13">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c r="BO836" s="26"/>
      <c r="BP836" s="26"/>
      <c r="BQ836" s="26"/>
      <c r="BR836" s="26"/>
      <c r="BS836" s="26"/>
      <c r="BT836" s="26"/>
      <c r="BU836" s="26"/>
      <c r="BV836" s="26"/>
      <c r="BW836" s="26"/>
      <c r="BX836" s="26"/>
      <c r="BY836" s="26"/>
      <c r="BZ836" s="26"/>
      <c r="CA836" s="26"/>
    </row>
    <row r="837" spans="1:79" ht="13">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c r="BI837" s="26"/>
      <c r="BJ837" s="26"/>
      <c r="BK837" s="26"/>
      <c r="BL837" s="26"/>
      <c r="BM837" s="26"/>
      <c r="BN837" s="26"/>
      <c r="BO837" s="26"/>
      <c r="BP837" s="26"/>
      <c r="BQ837" s="26"/>
      <c r="BR837" s="26"/>
      <c r="BS837" s="26"/>
      <c r="BT837" s="26"/>
      <c r="BU837" s="26"/>
      <c r="BV837" s="26"/>
      <c r="BW837" s="26"/>
      <c r="BX837" s="26"/>
      <c r="BY837" s="26"/>
      <c r="BZ837" s="26"/>
      <c r="CA837" s="26"/>
    </row>
    <row r="838" spans="1:79" ht="13">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c r="BJ838" s="26"/>
      <c r="BK838" s="26"/>
      <c r="BL838" s="26"/>
      <c r="BM838" s="26"/>
      <c r="BN838" s="26"/>
      <c r="BO838" s="26"/>
      <c r="BP838" s="26"/>
      <c r="BQ838" s="26"/>
      <c r="BR838" s="26"/>
      <c r="BS838" s="26"/>
      <c r="BT838" s="26"/>
      <c r="BU838" s="26"/>
      <c r="BV838" s="26"/>
      <c r="BW838" s="26"/>
      <c r="BX838" s="26"/>
      <c r="BY838" s="26"/>
      <c r="BZ838" s="26"/>
      <c r="CA838" s="26"/>
    </row>
    <row r="839" spans="1:79" ht="13">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row>
    <row r="840" spans="1:79" ht="13">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row>
    <row r="841" spans="1:79" ht="13">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row>
    <row r="842" spans="1:79" ht="13">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row>
    <row r="843" spans="1:79" ht="1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row>
    <row r="844" spans="1:79" ht="13">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c r="BJ844" s="26"/>
      <c r="BK844" s="26"/>
      <c r="BL844" s="26"/>
      <c r="BM844" s="26"/>
      <c r="BN844" s="26"/>
      <c r="BO844" s="26"/>
      <c r="BP844" s="26"/>
      <c r="BQ844" s="26"/>
      <c r="BR844" s="26"/>
      <c r="BS844" s="26"/>
      <c r="BT844" s="26"/>
      <c r="BU844" s="26"/>
      <c r="BV844" s="26"/>
      <c r="BW844" s="26"/>
      <c r="BX844" s="26"/>
      <c r="BY844" s="26"/>
      <c r="BZ844" s="26"/>
      <c r="CA844" s="26"/>
    </row>
    <row r="845" spans="1:79" ht="13">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c r="BI845" s="26"/>
      <c r="BJ845" s="26"/>
      <c r="BK845" s="26"/>
      <c r="BL845" s="26"/>
      <c r="BM845" s="26"/>
      <c r="BN845" s="26"/>
      <c r="BO845" s="26"/>
      <c r="BP845" s="26"/>
      <c r="BQ845" s="26"/>
      <c r="BR845" s="26"/>
      <c r="BS845" s="26"/>
      <c r="BT845" s="26"/>
      <c r="BU845" s="26"/>
      <c r="BV845" s="26"/>
      <c r="BW845" s="26"/>
      <c r="BX845" s="26"/>
      <c r="BY845" s="26"/>
      <c r="BZ845" s="26"/>
      <c r="CA845" s="26"/>
    </row>
    <row r="846" spans="1:79" ht="13">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c r="BI846" s="26"/>
      <c r="BJ846" s="26"/>
      <c r="BK846" s="26"/>
      <c r="BL846" s="26"/>
      <c r="BM846" s="26"/>
      <c r="BN846" s="26"/>
      <c r="BO846" s="26"/>
      <c r="BP846" s="26"/>
      <c r="BQ846" s="26"/>
      <c r="BR846" s="26"/>
      <c r="BS846" s="26"/>
      <c r="BT846" s="26"/>
      <c r="BU846" s="26"/>
      <c r="BV846" s="26"/>
      <c r="BW846" s="26"/>
      <c r="BX846" s="26"/>
      <c r="BY846" s="26"/>
      <c r="BZ846" s="26"/>
      <c r="CA846" s="26"/>
    </row>
    <row r="847" spans="1:79" ht="13">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c r="BJ847" s="26"/>
      <c r="BK847" s="26"/>
      <c r="BL847" s="26"/>
      <c r="BM847" s="26"/>
      <c r="BN847" s="26"/>
      <c r="BO847" s="26"/>
      <c r="BP847" s="26"/>
      <c r="BQ847" s="26"/>
      <c r="BR847" s="26"/>
      <c r="BS847" s="26"/>
      <c r="BT847" s="26"/>
      <c r="BU847" s="26"/>
      <c r="BV847" s="26"/>
      <c r="BW847" s="26"/>
      <c r="BX847" s="26"/>
      <c r="BY847" s="26"/>
      <c r="BZ847" s="26"/>
      <c r="CA847" s="26"/>
    </row>
    <row r="848" spans="1:79" ht="13">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c r="BJ848" s="26"/>
      <c r="BK848" s="26"/>
      <c r="BL848" s="26"/>
      <c r="BM848" s="26"/>
      <c r="BN848" s="26"/>
      <c r="BO848" s="26"/>
      <c r="BP848" s="26"/>
      <c r="BQ848" s="26"/>
      <c r="BR848" s="26"/>
      <c r="BS848" s="26"/>
      <c r="BT848" s="26"/>
      <c r="BU848" s="26"/>
      <c r="BV848" s="26"/>
      <c r="BW848" s="26"/>
      <c r="BX848" s="26"/>
      <c r="BY848" s="26"/>
      <c r="BZ848" s="26"/>
      <c r="CA848" s="26"/>
    </row>
    <row r="849" spans="1:79" ht="13">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c r="BI849" s="26"/>
      <c r="BJ849" s="26"/>
      <c r="BK849" s="26"/>
      <c r="BL849" s="26"/>
      <c r="BM849" s="26"/>
      <c r="BN849" s="26"/>
      <c r="BO849" s="26"/>
      <c r="BP849" s="26"/>
      <c r="BQ849" s="26"/>
      <c r="BR849" s="26"/>
      <c r="BS849" s="26"/>
      <c r="BT849" s="26"/>
      <c r="BU849" s="26"/>
      <c r="BV849" s="26"/>
      <c r="BW849" s="26"/>
      <c r="BX849" s="26"/>
      <c r="BY849" s="26"/>
      <c r="BZ849" s="26"/>
      <c r="CA849" s="26"/>
    </row>
    <row r="850" spans="1:79" ht="13">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c r="BI850" s="26"/>
      <c r="BJ850" s="26"/>
      <c r="BK850" s="26"/>
      <c r="BL850" s="26"/>
      <c r="BM850" s="26"/>
      <c r="BN850" s="26"/>
      <c r="BO850" s="26"/>
      <c r="BP850" s="26"/>
      <c r="BQ850" s="26"/>
      <c r="BR850" s="26"/>
      <c r="BS850" s="26"/>
      <c r="BT850" s="26"/>
      <c r="BU850" s="26"/>
      <c r="BV850" s="26"/>
      <c r="BW850" s="26"/>
      <c r="BX850" s="26"/>
      <c r="BY850" s="26"/>
      <c r="BZ850" s="26"/>
      <c r="CA850" s="26"/>
    </row>
    <row r="851" spans="1:79" ht="13">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c r="BI851" s="26"/>
      <c r="BJ851" s="26"/>
      <c r="BK851" s="26"/>
      <c r="BL851" s="26"/>
      <c r="BM851" s="26"/>
      <c r="BN851" s="26"/>
      <c r="BO851" s="26"/>
      <c r="BP851" s="26"/>
      <c r="BQ851" s="26"/>
      <c r="BR851" s="26"/>
      <c r="BS851" s="26"/>
      <c r="BT851" s="26"/>
      <c r="BU851" s="26"/>
      <c r="BV851" s="26"/>
      <c r="BW851" s="26"/>
      <c r="BX851" s="26"/>
      <c r="BY851" s="26"/>
      <c r="BZ851" s="26"/>
      <c r="CA851" s="26"/>
    </row>
    <row r="852" spans="1:79" ht="13">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c r="BI852" s="26"/>
      <c r="BJ852" s="26"/>
      <c r="BK852" s="26"/>
      <c r="BL852" s="26"/>
      <c r="BM852" s="26"/>
      <c r="BN852" s="26"/>
      <c r="BO852" s="26"/>
      <c r="BP852" s="26"/>
      <c r="BQ852" s="26"/>
      <c r="BR852" s="26"/>
      <c r="BS852" s="26"/>
      <c r="BT852" s="26"/>
      <c r="BU852" s="26"/>
      <c r="BV852" s="26"/>
      <c r="BW852" s="26"/>
      <c r="BX852" s="26"/>
      <c r="BY852" s="26"/>
      <c r="BZ852" s="26"/>
      <c r="CA852" s="26"/>
    </row>
    <row r="853" spans="1:79" ht="1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c r="BI853" s="26"/>
      <c r="BJ853" s="26"/>
      <c r="BK853" s="26"/>
      <c r="BL853" s="26"/>
      <c r="BM853" s="26"/>
      <c r="BN853" s="26"/>
      <c r="BO853" s="26"/>
      <c r="BP853" s="26"/>
      <c r="BQ853" s="26"/>
      <c r="BR853" s="26"/>
      <c r="BS853" s="26"/>
      <c r="BT853" s="26"/>
      <c r="BU853" s="26"/>
      <c r="BV853" s="26"/>
      <c r="BW853" s="26"/>
      <c r="BX853" s="26"/>
      <c r="BY853" s="26"/>
      <c r="BZ853" s="26"/>
      <c r="CA853" s="26"/>
    </row>
    <row r="854" spans="1:79" ht="13">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c r="BI854" s="26"/>
      <c r="BJ854" s="26"/>
      <c r="BK854" s="26"/>
      <c r="BL854" s="26"/>
      <c r="BM854" s="26"/>
      <c r="BN854" s="26"/>
      <c r="BO854" s="26"/>
      <c r="BP854" s="26"/>
      <c r="BQ854" s="26"/>
      <c r="BR854" s="26"/>
      <c r="BS854" s="26"/>
      <c r="BT854" s="26"/>
      <c r="BU854" s="26"/>
      <c r="BV854" s="26"/>
      <c r="BW854" s="26"/>
      <c r="BX854" s="26"/>
      <c r="BY854" s="26"/>
      <c r="BZ854" s="26"/>
      <c r="CA854" s="26"/>
    </row>
    <row r="855" spans="1:79" ht="13">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c r="BI855" s="26"/>
      <c r="BJ855" s="26"/>
      <c r="BK855" s="26"/>
      <c r="BL855" s="26"/>
      <c r="BM855" s="26"/>
      <c r="BN855" s="26"/>
      <c r="BO855" s="26"/>
      <c r="BP855" s="26"/>
      <c r="BQ855" s="26"/>
      <c r="BR855" s="26"/>
      <c r="BS855" s="26"/>
      <c r="BT855" s="26"/>
      <c r="BU855" s="26"/>
      <c r="BV855" s="26"/>
      <c r="BW855" s="26"/>
      <c r="BX855" s="26"/>
      <c r="BY855" s="26"/>
      <c r="BZ855" s="26"/>
      <c r="CA855" s="26"/>
    </row>
    <row r="856" spans="1:79" ht="13">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c r="BI856" s="26"/>
      <c r="BJ856" s="26"/>
      <c r="BK856" s="26"/>
      <c r="BL856" s="26"/>
      <c r="BM856" s="26"/>
      <c r="BN856" s="26"/>
      <c r="BO856" s="26"/>
      <c r="BP856" s="26"/>
      <c r="BQ856" s="26"/>
      <c r="BR856" s="26"/>
      <c r="BS856" s="26"/>
      <c r="BT856" s="26"/>
      <c r="BU856" s="26"/>
      <c r="BV856" s="26"/>
      <c r="BW856" s="26"/>
      <c r="BX856" s="26"/>
      <c r="BY856" s="26"/>
      <c r="BZ856" s="26"/>
      <c r="CA856" s="26"/>
    </row>
    <row r="857" spans="1:79" ht="13">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c r="BJ857" s="26"/>
      <c r="BK857" s="26"/>
      <c r="BL857" s="26"/>
      <c r="BM857" s="26"/>
      <c r="BN857" s="26"/>
      <c r="BO857" s="26"/>
      <c r="BP857" s="26"/>
      <c r="BQ857" s="26"/>
      <c r="BR857" s="26"/>
      <c r="BS857" s="26"/>
      <c r="BT857" s="26"/>
      <c r="BU857" s="26"/>
      <c r="BV857" s="26"/>
      <c r="BW857" s="26"/>
      <c r="BX857" s="26"/>
      <c r="BY857" s="26"/>
      <c r="BZ857" s="26"/>
      <c r="CA857" s="26"/>
    </row>
    <row r="858" spans="1:79" ht="13">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c r="BI858" s="26"/>
      <c r="BJ858" s="26"/>
      <c r="BK858" s="26"/>
      <c r="BL858" s="26"/>
      <c r="BM858" s="26"/>
      <c r="BN858" s="26"/>
      <c r="BO858" s="26"/>
      <c r="BP858" s="26"/>
      <c r="BQ858" s="26"/>
      <c r="BR858" s="26"/>
      <c r="BS858" s="26"/>
      <c r="BT858" s="26"/>
      <c r="BU858" s="26"/>
      <c r="BV858" s="26"/>
      <c r="BW858" s="26"/>
      <c r="BX858" s="26"/>
      <c r="BY858" s="26"/>
      <c r="BZ858" s="26"/>
      <c r="CA858" s="26"/>
    </row>
    <row r="859" spans="1:79" ht="13">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c r="BI859" s="26"/>
      <c r="BJ859" s="26"/>
      <c r="BK859" s="26"/>
      <c r="BL859" s="26"/>
      <c r="BM859" s="26"/>
      <c r="BN859" s="26"/>
      <c r="BO859" s="26"/>
      <c r="BP859" s="26"/>
      <c r="BQ859" s="26"/>
      <c r="BR859" s="26"/>
      <c r="BS859" s="26"/>
      <c r="BT859" s="26"/>
      <c r="BU859" s="26"/>
      <c r="BV859" s="26"/>
      <c r="BW859" s="26"/>
      <c r="BX859" s="26"/>
      <c r="BY859" s="26"/>
      <c r="BZ859" s="26"/>
      <c r="CA859" s="26"/>
    </row>
    <row r="860" spans="1:79" ht="13">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c r="BI860" s="26"/>
      <c r="BJ860" s="26"/>
      <c r="BK860" s="26"/>
      <c r="BL860" s="26"/>
      <c r="BM860" s="26"/>
      <c r="BN860" s="26"/>
      <c r="BO860" s="26"/>
      <c r="BP860" s="26"/>
      <c r="BQ860" s="26"/>
      <c r="BR860" s="26"/>
      <c r="BS860" s="26"/>
      <c r="BT860" s="26"/>
      <c r="BU860" s="26"/>
      <c r="BV860" s="26"/>
      <c r="BW860" s="26"/>
      <c r="BX860" s="26"/>
      <c r="BY860" s="26"/>
      <c r="BZ860" s="26"/>
      <c r="CA860" s="26"/>
    </row>
    <row r="861" spans="1:79" ht="13">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c r="BI861" s="26"/>
      <c r="BJ861" s="26"/>
      <c r="BK861" s="26"/>
      <c r="BL861" s="26"/>
      <c r="BM861" s="26"/>
      <c r="BN861" s="26"/>
      <c r="BO861" s="26"/>
      <c r="BP861" s="26"/>
      <c r="BQ861" s="26"/>
      <c r="BR861" s="26"/>
      <c r="BS861" s="26"/>
      <c r="BT861" s="26"/>
      <c r="BU861" s="26"/>
      <c r="BV861" s="26"/>
      <c r="BW861" s="26"/>
      <c r="BX861" s="26"/>
      <c r="BY861" s="26"/>
      <c r="BZ861" s="26"/>
      <c r="CA861" s="26"/>
    </row>
    <row r="862" spans="1:79" ht="13">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c r="BI862" s="26"/>
      <c r="BJ862" s="26"/>
      <c r="BK862" s="26"/>
      <c r="BL862" s="26"/>
      <c r="BM862" s="26"/>
      <c r="BN862" s="26"/>
      <c r="BO862" s="26"/>
      <c r="BP862" s="26"/>
      <c r="BQ862" s="26"/>
      <c r="BR862" s="26"/>
      <c r="BS862" s="26"/>
      <c r="BT862" s="26"/>
      <c r="BU862" s="26"/>
      <c r="BV862" s="26"/>
      <c r="BW862" s="26"/>
      <c r="BX862" s="26"/>
      <c r="BY862" s="26"/>
      <c r="BZ862" s="26"/>
      <c r="CA862" s="26"/>
    </row>
    <row r="863" spans="1:79" ht="1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c r="BI863" s="26"/>
      <c r="BJ863" s="26"/>
      <c r="BK863" s="26"/>
      <c r="BL863" s="26"/>
      <c r="BM863" s="26"/>
      <c r="BN863" s="26"/>
      <c r="BO863" s="26"/>
      <c r="BP863" s="26"/>
      <c r="BQ863" s="26"/>
      <c r="BR863" s="26"/>
      <c r="BS863" s="26"/>
      <c r="BT863" s="26"/>
      <c r="BU863" s="26"/>
      <c r="BV863" s="26"/>
      <c r="BW863" s="26"/>
      <c r="BX863" s="26"/>
      <c r="BY863" s="26"/>
      <c r="BZ863" s="26"/>
      <c r="CA863" s="26"/>
    </row>
    <row r="864" spans="1:79" ht="13">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c r="BI864" s="26"/>
      <c r="BJ864" s="26"/>
      <c r="BK864" s="26"/>
      <c r="BL864" s="26"/>
      <c r="BM864" s="26"/>
      <c r="BN864" s="26"/>
      <c r="BO864" s="26"/>
      <c r="BP864" s="26"/>
      <c r="BQ864" s="26"/>
      <c r="BR864" s="26"/>
      <c r="BS864" s="26"/>
      <c r="BT864" s="26"/>
      <c r="BU864" s="26"/>
      <c r="BV864" s="26"/>
      <c r="BW864" s="26"/>
      <c r="BX864" s="26"/>
      <c r="BY864" s="26"/>
      <c r="BZ864" s="26"/>
      <c r="CA864" s="26"/>
    </row>
    <row r="865" spans="1:79" ht="13">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c r="BI865" s="26"/>
      <c r="BJ865" s="26"/>
      <c r="BK865" s="26"/>
      <c r="BL865" s="26"/>
      <c r="BM865" s="26"/>
      <c r="BN865" s="26"/>
      <c r="BO865" s="26"/>
      <c r="BP865" s="26"/>
      <c r="BQ865" s="26"/>
      <c r="BR865" s="26"/>
      <c r="BS865" s="26"/>
      <c r="BT865" s="26"/>
      <c r="BU865" s="26"/>
      <c r="BV865" s="26"/>
      <c r="BW865" s="26"/>
      <c r="BX865" s="26"/>
      <c r="BY865" s="26"/>
      <c r="BZ865" s="26"/>
      <c r="CA865" s="26"/>
    </row>
    <row r="866" spans="1:79" ht="13">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c r="BJ866" s="26"/>
      <c r="BK866" s="26"/>
      <c r="BL866" s="26"/>
      <c r="BM866" s="26"/>
      <c r="BN866" s="26"/>
      <c r="BO866" s="26"/>
      <c r="BP866" s="26"/>
      <c r="BQ866" s="26"/>
      <c r="BR866" s="26"/>
      <c r="BS866" s="26"/>
      <c r="BT866" s="26"/>
      <c r="BU866" s="26"/>
      <c r="BV866" s="26"/>
      <c r="BW866" s="26"/>
      <c r="BX866" s="26"/>
      <c r="BY866" s="26"/>
      <c r="BZ866" s="26"/>
      <c r="CA866" s="26"/>
    </row>
    <row r="867" spans="1:79" ht="13">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c r="BI867" s="26"/>
      <c r="BJ867" s="26"/>
      <c r="BK867" s="26"/>
      <c r="BL867" s="26"/>
      <c r="BM867" s="26"/>
      <c r="BN867" s="26"/>
      <c r="BO867" s="26"/>
      <c r="BP867" s="26"/>
      <c r="BQ867" s="26"/>
      <c r="BR867" s="26"/>
      <c r="BS867" s="26"/>
      <c r="BT867" s="26"/>
      <c r="BU867" s="26"/>
      <c r="BV867" s="26"/>
      <c r="BW867" s="26"/>
      <c r="BX867" s="26"/>
      <c r="BY867" s="26"/>
      <c r="BZ867" s="26"/>
      <c r="CA867" s="26"/>
    </row>
    <row r="868" spans="1:79" ht="13">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c r="BJ868" s="26"/>
      <c r="BK868" s="26"/>
      <c r="BL868" s="26"/>
      <c r="BM868" s="26"/>
      <c r="BN868" s="26"/>
      <c r="BO868" s="26"/>
      <c r="BP868" s="26"/>
      <c r="BQ868" s="26"/>
      <c r="BR868" s="26"/>
      <c r="BS868" s="26"/>
      <c r="BT868" s="26"/>
      <c r="BU868" s="26"/>
      <c r="BV868" s="26"/>
      <c r="BW868" s="26"/>
      <c r="BX868" s="26"/>
      <c r="BY868" s="26"/>
      <c r="BZ868" s="26"/>
      <c r="CA868" s="26"/>
    </row>
    <row r="869" spans="1:79" ht="13">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c r="BI869" s="26"/>
      <c r="BJ869" s="26"/>
      <c r="BK869" s="26"/>
      <c r="BL869" s="26"/>
      <c r="BM869" s="26"/>
      <c r="BN869" s="26"/>
      <c r="BO869" s="26"/>
      <c r="BP869" s="26"/>
      <c r="BQ869" s="26"/>
      <c r="BR869" s="26"/>
      <c r="BS869" s="26"/>
      <c r="BT869" s="26"/>
      <c r="BU869" s="26"/>
      <c r="BV869" s="26"/>
      <c r="BW869" s="26"/>
      <c r="BX869" s="26"/>
      <c r="BY869" s="26"/>
      <c r="BZ869" s="26"/>
      <c r="CA869" s="26"/>
    </row>
    <row r="870" spans="1:79" ht="13">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c r="BI870" s="26"/>
      <c r="BJ870" s="26"/>
      <c r="BK870" s="26"/>
      <c r="BL870" s="26"/>
      <c r="BM870" s="26"/>
      <c r="BN870" s="26"/>
      <c r="BO870" s="26"/>
      <c r="BP870" s="26"/>
      <c r="BQ870" s="26"/>
      <c r="BR870" s="26"/>
      <c r="BS870" s="26"/>
      <c r="BT870" s="26"/>
      <c r="BU870" s="26"/>
      <c r="BV870" s="26"/>
      <c r="BW870" s="26"/>
      <c r="BX870" s="26"/>
      <c r="BY870" s="26"/>
      <c r="BZ870" s="26"/>
      <c r="CA870" s="26"/>
    </row>
    <row r="871" spans="1:79" ht="13">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c r="BI871" s="26"/>
      <c r="BJ871" s="26"/>
      <c r="BK871" s="26"/>
      <c r="BL871" s="26"/>
      <c r="BM871" s="26"/>
      <c r="BN871" s="26"/>
      <c r="BO871" s="26"/>
      <c r="BP871" s="26"/>
      <c r="BQ871" s="26"/>
      <c r="BR871" s="26"/>
      <c r="BS871" s="26"/>
      <c r="BT871" s="26"/>
      <c r="BU871" s="26"/>
      <c r="BV871" s="26"/>
      <c r="BW871" s="26"/>
      <c r="BX871" s="26"/>
      <c r="BY871" s="26"/>
      <c r="BZ871" s="26"/>
      <c r="CA871" s="26"/>
    </row>
    <row r="872" spans="1:79" ht="13">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c r="BI872" s="26"/>
      <c r="BJ872" s="26"/>
      <c r="BK872" s="26"/>
      <c r="BL872" s="26"/>
      <c r="BM872" s="26"/>
      <c r="BN872" s="26"/>
      <c r="BO872" s="26"/>
      <c r="BP872" s="26"/>
      <c r="BQ872" s="26"/>
      <c r="BR872" s="26"/>
      <c r="BS872" s="26"/>
      <c r="BT872" s="26"/>
      <c r="BU872" s="26"/>
      <c r="BV872" s="26"/>
      <c r="BW872" s="26"/>
      <c r="BX872" s="26"/>
      <c r="BY872" s="26"/>
      <c r="BZ872" s="26"/>
      <c r="CA872" s="26"/>
    </row>
    <row r="873" spans="1:79" ht="1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c r="BI873" s="26"/>
      <c r="BJ873" s="26"/>
      <c r="BK873" s="26"/>
      <c r="BL873" s="26"/>
      <c r="BM873" s="26"/>
      <c r="BN873" s="26"/>
      <c r="BO873" s="26"/>
      <c r="BP873" s="26"/>
      <c r="BQ873" s="26"/>
      <c r="BR873" s="26"/>
      <c r="BS873" s="26"/>
      <c r="BT873" s="26"/>
      <c r="BU873" s="26"/>
      <c r="BV873" s="26"/>
      <c r="BW873" s="26"/>
      <c r="BX873" s="26"/>
      <c r="BY873" s="26"/>
      <c r="BZ873" s="26"/>
      <c r="CA873" s="26"/>
    </row>
    <row r="874" spans="1:79" ht="13">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c r="BI874" s="26"/>
      <c r="BJ874" s="26"/>
      <c r="BK874" s="26"/>
      <c r="BL874" s="26"/>
      <c r="BM874" s="26"/>
      <c r="BN874" s="26"/>
      <c r="BO874" s="26"/>
      <c r="BP874" s="26"/>
      <c r="BQ874" s="26"/>
      <c r="BR874" s="26"/>
      <c r="BS874" s="26"/>
      <c r="BT874" s="26"/>
      <c r="BU874" s="26"/>
      <c r="BV874" s="26"/>
      <c r="BW874" s="26"/>
      <c r="BX874" s="26"/>
      <c r="BY874" s="26"/>
      <c r="BZ874" s="26"/>
      <c r="CA874" s="26"/>
    </row>
    <row r="875" spans="1:79" ht="13">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c r="BI875" s="26"/>
      <c r="BJ875" s="26"/>
      <c r="BK875" s="26"/>
      <c r="BL875" s="26"/>
      <c r="BM875" s="26"/>
      <c r="BN875" s="26"/>
      <c r="BO875" s="26"/>
      <c r="BP875" s="26"/>
      <c r="BQ875" s="26"/>
      <c r="BR875" s="26"/>
      <c r="BS875" s="26"/>
      <c r="BT875" s="26"/>
      <c r="BU875" s="26"/>
      <c r="BV875" s="26"/>
      <c r="BW875" s="26"/>
      <c r="BX875" s="26"/>
      <c r="BY875" s="26"/>
      <c r="BZ875" s="26"/>
      <c r="CA875" s="26"/>
    </row>
    <row r="876" spans="1:79" ht="13">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c r="BI876" s="26"/>
      <c r="BJ876" s="26"/>
      <c r="BK876" s="26"/>
      <c r="BL876" s="26"/>
      <c r="BM876" s="26"/>
      <c r="BN876" s="26"/>
      <c r="BO876" s="26"/>
      <c r="BP876" s="26"/>
      <c r="BQ876" s="26"/>
      <c r="BR876" s="26"/>
      <c r="BS876" s="26"/>
      <c r="BT876" s="26"/>
      <c r="BU876" s="26"/>
      <c r="BV876" s="26"/>
      <c r="BW876" s="26"/>
      <c r="BX876" s="26"/>
      <c r="BY876" s="26"/>
      <c r="BZ876" s="26"/>
      <c r="CA876" s="26"/>
    </row>
    <row r="877" spans="1:79" ht="13">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c r="BI877" s="26"/>
      <c r="BJ877" s="26"/>
      <c r="BK877" s="26"/>
      <c r="BL877" s="26"/>
      <c r="BM877" s="26"/>
      <c r="BN877" s="26"/>
      <c r="BO877" s="26"/>
      <c r="BP877" s="26"/>
      <c r="BQ877" s="26"/>
      <c r="BR877" s="26"/>
      <c r="BS877" s="26"/>
      <c r="BT877" s="26"/>
      <c r="BU877" s="26"/>
      <c r="BV877" s="26"/>
      <c r="BW877" s="26"/>
      <c r="BX877" s="26"/>
      <c r="BY877" s="26"/>
      <c r="BZ877" s="26"/>
      <c r="CA877" s="26"/>
    </row>
    <row r="878" spans="1:79" ht="13">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c r="BJ878" s="26"/>
      <c r="BK878" s="26"/>
      <c r="BL878" s="26"/>
      <c r="BM878" s="26"/>
      <c r="BN878" s="26"/>
      <c r="BO878" s="26"/>
      <c r="BP878" s="26"/>
      <c r="BQ878" s="26"/>
      <c r="BR878" s="26"/>
      <c r="BS878" s="26"/>
      <c r="BT878" s="26"/>
      <c r="BU878" s="26"/>
      <c r="BV878" s="26"/>
      <c r="BW878" s="26"/>
      <c r="BX878" s="26"/>
      <c r="BY878" s="26"/>
      <c r="BZ878" s="26"/>
      <c r="CA878" s="26"/>
    </row>
    <row r="879" spans="1:79" ht="13">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c r="BI879" s="26"/>
      <c r="BJ879" s="26"/>
      <c r="BK879" s="26"/>
      <c r="BL879" s="26"/>
      <c r="BM879" s="26"/>
      <c r="BN879" s="26"/>
      <c r="BO879" s="26"/>
      <c r="BP879" s="26"/>
      <c r="BQ879" s="26"/>
      <c r="BR879" s="26"/>
      <c r="BS879" s="26"/>
      <c r="BT879" s="26"/>
      <c r="BU879" s="26"/>
      <c r="BV879" s="26"/>
      <c r="BW879" s="26"/>
      <c r="BX879" s="26"/>
      <c r="BY879" s="26"/>
      <c r="BZ879" s="26"/>
      <c r="CA879" s="26"/>
    </row>
    <row r="880" spans="1:79" ht="13">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c r="BJ880" s="26"/>
      <c r="BK880" s="26"/>
      <c r="BL880" s="26"/>
      <c r="BM880" s="26"/>
      <c r="BN880" s="26"/>
      <c r="BO880" s="26"/>
      <c r="BP880" s="26"/>
      <c r="BQ880" s="26"/>
      <c r="BR880" s="26"/>
      <c r="BS880" s="26"/>
      <c r="BT880" s="26"/>
      <c r="BU880" s="26"/>
      <c r="BV880" s="26"/>
      <c r="BW880" s="26"/>
      <c r="BX880" s="26"/>
      <c r="BY880" s="26"/>
      <c r="BZ880" s="26"/>
      <c r="CA880" s="26"/>
    </row>
    <row r="881" spans="1:79" ht="13">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c r="BO881" s="26"/>
      <c r="BP881" s="26"/>
      <c r="BQ881" s="26"/>
      <c r="BR881" s="26"/>
      <c r="BS881" s="26"/>
      <c r="BT881" s="26"/>
      <c r="BU881" s="26"/>
      <c r="BV881" s="26"/>
      <c r="BW881" s="26"/>
      <c r="BX881" s="26"/>
      <c r="BY881" s="26"/>
      <c r="BZ881" s="26"/>
      <c r="CA881" s="26"/>
    </row>
    <row r="882" spans="1:79" ht="13">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c r="BJ882" s="26"/>
      <c r="BK882" s="26"/>
      <c r="BL882" s="26"/>
      <c r="BM882" s="26"/>
      <c r="BN882" s="26"/>
      <c r="BO882" s="26"/>
      <c r="BP882" s="26"/>
      <c r="BQ882" s="26"/>
      <c r="BR882" s="26"/>
      <c r="BS882" s="26"/>
      <c r="BT882" s="26"/>
      <c r="BU882" s="26"/>
      <c r="BV882" s="26"/>
      <c r="BW882" s="26"/>
      <c r="BX882" s="26"/>
      <c r="BY882" s="26"/>
      <c r="BZ882" s="26"/>
      <c r="CA882" s="26"/>
    </row>
    <row r="883" spans="1:79" ht="1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c r="BJ883" s="26"/>
      <c r="BK883" s="26"/>
      <c r="BL883" s="26"/>
      <c r="BM883" s="26"/>
      <c r="BN883" s="26"/>
      <c r="BO883" s="26"/>
      <c r="BP883" s="26"/>
      <c r="BQ883" s="26"/>
      <c r="BR883" s="26"/>
      <c r="BS883" s="26"/>
      <c r="BT883" s="26"/>
      <c r="BU883" s="26"/>
      <c r="BV883" s="26"/>
      <c r="BW883" s="26"/>
      <c r="BX883" s="26"/>
      <c r="BY883" s="26"/>
      <c r="BZ883" s="26"/>
      <c r="CA883" s="26"/>
    </row>
    <row r="884" spans="1:79" ht="13">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c r="BJ884" s="26"/>
      <c r="BK884" s="26"/>
      <c r="BL884" s="26"/>
      <c r="BM884" s="26"/>
      <c r="BN884" s="26"/>
      <c r="BO884" s="26"/>
      <c r="BP884" s="26"/>
      <c r="BQ884" s="26"/>
      <c r="BR884" s="26"/>
      <c r="BS884" s="26"/>
      <c r="BT884" s="26"/>
      <c r="BU884" s="26"/>
      <c r="BV884" s="26"/>
      <c r="BW884" s="26"/>
      <c r="BX884" s="26"/>
      <c r="BY884" s="26"/>
      <c r="BZ884" s="26"/>
      <c r="CA884" s="26"/>
    </row>
    <row r="885" spans="1:79" ht="13">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c r="BI885" s="26"/>
      <c r="BJ885" s="26"/>
      <c r="BK885" s="26"/>
      <c r="BL885" s="26"/>
      <c r="BM885" s="26"/>
      <c r="BN885" s="26"/>
      <c r="BO885" s="26"/>
      <c r="BP885" s="26"/>
      <c r="BQ885" s="26"/>
      <c r="BR885" s="26"/>
      <c r="BS885" s="26"/>
      <c r="BT885" s="26"/>
      <c r="BU885" s="26"/>
      <c r="BV885" s="26"/>
      <c r="BW885" s="26"/>
      <c r="BX885" s="26"/>
      <c r="BY885" s="26"/>
      <c r="BZ885" s="26"/>
      <c r="CA885" s="26"/>
    </row>
    <row r="886" spans="1:79" ht="13">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c r="BJ886" s="26"/>
      <c r="BK886" s="26"/>
      <c r="BL886" s="26"/>
      <c r="BM886" s="26"/>
      <c r="BN886" s="26"/>
      <c r="BO886" s="26"/>
      <c r="BP886" s="26"/>
      <c r="BQ886" s="26"/>
      <c r="BR886" s="26"/>
      <c r="BS886" s="26"/>
      <c r="BT886" s="26"/>
      <c r="BU886" s="26"/>
      <c r="BV886" s="26"/>
      <c r="BW886" s="26"/>
      <c r="BX886" s="26"/>
      <c r="BY886" s="26"/>
      <c r="BZ886" s="26"/>
      <c r="CA886" s="26"/>
    </row>
    <row r="887" spans="1:79" ht="13">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c r="BI887" s="26"/>
      <c r="BJ887" s="26"/>
      <c r="BK887" s="26"/>
      <c r="BL887" s="26"/>
      <c r="BM887" s="26"/>
      <c r="BN887" s="26"/>
      <c r="BO887" s="26"/>
      <c r="BP887" s="26"/>
      <c r="BQ887" s="26"/>
      <c r="BR887" s="26"/>
      <c r="BS887" s="26"/>
      <c r="BT887" s="26"/>
      <c r="BU887" s="26"/>
      <c r="BV887" s="26"/>
      <c r="BW887" s="26"/>
      <c r="BX887" s="26"/>
      <c r="BY887" s="26"/>
      <c r="BZ887" s="26"/>
      <c r="CA887" s="26"/>
    </row>
    <row r="888" spans="1:79" ht="13">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c r="BI888" s="26"/>
      <c r="BJ888" s="26"/>
      <c r="BK888" s="26"/>
      <c r="BL888" s="26"/>
      <c r="BM888" s="26"/>
      <c r="BN888" s="26"/>
      <c r="BO888" s="26"/>
      <c r="BP888" s="26"/>
      <c r="BQ888" s="26"/>
      <c r="BR888" s="26"/>
      <c r="BS888" s="26"/>
      <c r="BT888" s="26"/>
      <c r="BU888" s="26"/>
      <c r="BV888" s="26"/>
      <c r="BW888" s="26"/>
      <c r="BX888" s="26"/>
      <c r="BY888" s="26"/>
      <c r="BZ888" s="26"/>
      <c r="CA888" s="26"/>
    </row>
    <row r="889" spans="1:79" ht="13">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c r="BJ889" s="26"/>
      <c r="BK889" s="26"/>
      <c r="BL889" s="26"/>
      <c r="BM889" s="26"/>
      <c r="BN889" s="26"/>
      <c r="BO889" s="26"/>
      <c r="BP889" s="26"/>
      <c r="BQ889" s="26"/>
      <c r="BR889" s="26"/>
      <c r="BS889" s="26"/>
      <c r="BT889" s="26"/>
      <c r="BU889" s="26"/>
      <c r="BV889" s="26"/>
      <c r="BW889" s="26"/>
      <c r="BX889" s="26"/>
      <c r="BY889" s="26"/>
      <c r="BZ889" s="26"/>
      <c r="CA889" s="26"/>
    </row>
    <row r="890" spans="1:79" ht="13">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c r="BJ890" s="26"/>
      <c r="BK890" s="26"/>
      <c r="BL890" s="26"/>
      <c r="BM890" s="26"/>
      <c r="BN890" s="26"/>
      <c r="BO890" s="26"/>
      <c r="BP890" s="26"/>
      <c r="BQ890" s="26"/>
      <c r="BR890" s="26"/>
      <c r="BS890" s="26"/>
      <c r="BT890" s="26"/>
      <c r="BU890" s="26"/>
      <c r="BV890" s="26"/>
      <c r="BW890" s="26"/>
      <c r="BX890" s="26"/>
      <c r="BY890" s="26"/>
      <c r="BZ890" s="26"/>
      <c r="CA890" s="26"/>
    </row>
    <row r="891" spans="1:79" ht="13">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c r="BI891" s="26"/>
      <c r="BJ891" s="26"/>
      <c r="BK891" s="26"/>
      <c r="BL891" s="26"/>
      <c r="BM891" s="26"/>
      <c r="BN891" s="26"/>
      <c r="BO891" s="26"/>
      <c r="BP891" s="26"/>
      <c r="BQ891" s="26"/>
      <c r="BR891" s="26"/>
      <c r="BS891" s="26"/>
      <c r="BT891" s="26"/>
      <c r="BU891" s="26"/>
      <c r="BV891" s="26"/>
      <c r="BW891" s="26"/>
      <c r="BX891" s="26"/>
      <c r="BY891" s="26"/>
      <c r="BZ891" s="26"/>
      <c r="CA891" s="26"/>
    </row>
    <row r="892" spans="1:79" ht="13">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c r="BJ892" s="26"/>
      <c r="BK892" s="26"/>
      <c r="BL892" s="26"/>
      <c r="BM892" s="26"/>
      <c r="BN892" s="26"/>
      <c r="BO892" s="26"/>
      <c r="BP892" s="26"/>
      <c r="BQ892" s="26"/>
      <c r="BR892" s="26"/>
      <c r="BS892" s="26"/>
      <c r="BT892" s="26"/>
      <c r="BU892" s="26"/>
      <c r="BV892" s="26"/>
      <c r="BW892" s="26"/>
      <c r="BX892" s="26"/>
      <c r="BY892" s="26"/>
      <c r="BZ892" s="26"/>
      <c r="CA892" s="26"/>
    </row>
    <row r="893" spans="1:79" ht="1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c r="BJ893" s="26"/>
      <c r="BK893" s="26"/>
      <c r="BL893" s="26"/>
      <c r="BM893" s="26"/>
      <c r="BN893" s="26"/>
      <c r="BO893" s="26"/>
      <c r="BP893" s="26"/>
      <c r="BQ893" s="26"/>
      <c r="BR893" s="26"/>
      <c r="BS893" s="26"/>
      <c r="BT893" s="26"/>
      <c r="BU893" s="26"/>
      <c r="BV893" s="26"/>
      <c r="BW893" s="26"/>
      <c r="BX893" s="26"/>
      <c r="BY893" s="26"/>
      <c r="BZ893" s="26"/>
      <c r="CA893" s="26"/>
    </row>
    <row r="894" spans="1:79" ht="13">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c r="BJ894" s="26"/>
      <c r="BK894" s="26"/>
      <c r="BL894" s="26"/>
      <c r="BM894" s="26"/>
      <c r="BN894" s="26"/>
      <c r="BO894" s="26"/>
      <c r="BP894" s="26"/>
      <c r="BQ894" s="26"/>
      <c r="BR894" s="26"/>
      <c r="BS894" s="26"/>
      <c r="BT894" s="26"/>
      <c r="BU894" s="26"/>
      <c r="BV894" s="26"/>
      <c r="BW894" s="26"/>
      <c r="BX894" s="26"/>
      <c r="BY894" s="26"/>
      <c r="BZ894" s="26"/>
      <c r="CA894" s="26"/>
    </row>
    <row r="895" spans="1:79" ht="13">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c r="BI895" s="26"/>
      <c r="BJ895" s="26"/>
      <c r="BK895" s="26"/>
      <c r="BL895" s="26"/>
      <c r="BM895" s="26"/>
      <c r="BN895" s="26"/>
      <c r="BO895" s="26"/>
      <c r="BP895" s="26"/>
      <c r="BQ895" s="26"/>
      <c r="BR895" s="26"/>
      <c r="BS895" s="26"/>
      <c r="BT895" s="26"/>
      <c r="BU895" s="26"/>
      <c r="BV895" s="26"/>
      <c r="BW895" s="26"/>
      <c r="BX895" s="26"/>
      <c r="BY895" s="26"/>
      <c r="BZ895" s="26"/>
      <c r="CA895" s="26"/>
    </row>
    <row r="896" spans="1:79" ht="13">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c r="BI896" s="26"/>
      <c r="BJ896" s="26"/>
      <c r="BK896" s="26"/>
      <c r="BL896" s="26"/>
      <c r="BM896" s="26"/>
      <c r="BN896" s="26"/>
      <c r="BO896" s="26"/>
      <c r="BP896" s="26"/>
      <c r="BQ896" s="26"/>
      <c r="BR896" s="26"/>
      <c r="BS896" s="26"/>
      <c r="BT896" s="26"/>
      <c r="BU896" s="26"/>
      <c r="BV896" s="26"/>
      <c r="BW896" s="26"/>
      <c r="BX896" s="26"/>
      <c r="BY896" s="26"/>
      <c r="BZ896" s="26"/>
      <c r="CA896" s="26"/>
    </row>
    <row r="897" spans="1:79" ht="13">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c r="BJ897" s="26"/>
      <c r="BK897" s="26"/>
      <c r="BL897" s="26"/>
      <c r="BM897" s="26"/>
      <c r="BN897" s="26"/>
      <c r="BO897" s="26"/>
      <c r="BP897" s="26"/>
      <c r="BQ897" s="26"/>
      <c r="BR897" s="26"/>
      <c r="BS897" s="26"/>
      <c r="BT897" s="26"/>
      <c r="BU897" s="26"/>
      <c r="BV897" s="26"/>
      <c r="BW897" s="26"/>
      <c r="BX897" s="26"/>
      <c r="BY897" s="26"/>
      <c r="BZ897" s="26"/>
      <c r="CA897" s="26"/>
    </row>
    <row r="898" spans="1:79" ht="13">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c r="BI898" s="26"/>
      <c r="BJ898" s="26"/>
      <c r="BK898" s="26"/>
      <c r="BL898" s="26"/>
      <c r="BM898" s="26"/>
      <c r="BN898" s="26"/>
      <c r="BO898" s="26"/>
      <c r="BP898" s="26"/>
      <c r="BQ898" s="26"/>
      <c r="BR898" s="26"/>
      <c r="BS898" s="26"/>
      <c r="BT898" s="26"/>
      <c r="BU898" s="26"/>
      <c r="BV898" s="26"/>
      <c r="BW898" s="26"/>
      <c r="BX898" s="26"/>
      <c r="BY898" s="26"/>
      <c r="BZ898" s="26"/>
      <c r="CA898" s="26"/>
    </row>
    <row r="899" spans="1:79" ht="13">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c r="BI899" s="26"/>
      <c r="BJ899" s="26"/>
      <c r="BK899" s="26"/>
      <c r="BL899" s="26"/>
      <c r="BM899" s="26"/>
      <c r="BN899" s="26"/>
      <c r="BO899" s="26"/>
      <c r="BP899" s="26"/>
      <c r="BQ899" s="26"/>
      <c r="BR899" s="26"/>
      <c r="BS899" s="26"/>
      <c r="BT899" s="26"/>
      <c r="BU899" s="26"/>
      <c r="BV899" s="26"/>
      <c r="BW899" s="26"/>
      <c r="BX899" s="26"/>
      <c r="BY899" s="26"/>
      <c r="BZ899" s="26"/>
      <c r="CA899" s="26"/>
    </row>
    <row r="900" spans="1:79" ht="13">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c r="BI900" s="26"/>
      <c r="BJ900" s="26"/>
      <c r="BK900" s="26"/>
      <c r="BL900" s="26"/>
      <c r="BM900" s="26"/>
      <c r="BN900" s="26"/>
      <c r="BO900" s="26"/>
      <c r="BP900" s="26"/>
      <c r="BQ900" s="26"/>
      <c r="BR900" s="26"/>
      <c r="BS900" s="26"/>
      <c r="BT900" s="26"/>
      <c r="BU900" s="26"/>
      <c r="BV900" s="26"/>
      <c r="BW900" s="26"/>
      <c r="BX900" s="26"/>
      <c r="BY900" s="26"/>
      <c r="BZ900" s="26"/>
      <c r="CA900" s="26"/>
    </row>
    <row r="901" spans="1:79" ht="13">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c r="BJ901" s="26"/>
      <c r="BK901" s="26"/>
      <c r="BL901" s="26"/>
      <c r="BM901" s="26"/>
      <c r="BN901" s="26"/>
      <c r="BO901" s="26"/>
      <c r="BP901" s="26"/>
      <c r="BQ901" s="26"/>
      <c r="BR901" s="26"/>
      <c r="BS901" s="26"/>
      <c r="BT901" s="26"/>
      <c r="BU901" s="26"/>
      <c r="BV901" s="26"/>
      <c r="BW901" s="26"/>
      <c r="BX901" s="26"/>
      <c r="BY901" s="26"/>
      <c r="BZ901" s="26"/>
      <c r="CA901" s="26"/>
    </row>
    <row r="902" spans="1:79" ht="13">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c r="BI902" s="26"/>
      <c r="BJ902" s="26"/>
      <c r="BK902" s="26"/>
      <c r="BL902" s="26"/>
      <c r="BM902" s="26"/>
      <c r="BN902" s="26"/>
      <c r="BO902" s="26"/>
      <c r="BP902" s="26"/>
      <c r="BQ902" s="26"/>
      <c r="BR902" s="26"/>
      <c r="BS902" s="26"/>
      <c r="BT902" s="26"/>
      <c r="BU902" s="26"/>
      <c r="BV902" s="26"/>
      <c r="BW902" s="26"/>
      <c r="BX902" s="26"/>
      <c r="BY902" s="26"/>
      <c r="BZ902" s="26"/>
      <c r="CA902" s="26"/>
    </row>
    <row r="903" spans="1:79" ht="1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c r="BI903" s="26"/>
      <c r="BJ903" s="26"/>
      <c r="BK903" s="26"/>
      <c r="BL903" s="26"/>
      <c r="BM903" s="26"/>
      <c r="BN903" s="26"/>
      <c r="BO903" s="26"/>
      <c r="BP903" s="26"/>
      <c r="BQ903" s="26"/>
      <c r="BR903" s="26"/>
      <c r="BS903" s="26"/>
      <c r="BT903" s="26"/>
      <c r="BU903" s="26"/>
      <c r="BV903" s="26"/>
      <c r="BW903" s="26"/>
      <c r="BX903" s="26"/>
      <c r="BY903" s="26"/>
      <c r="BZ903" s="26"/>
      <c r="CA903" s="26"/>
    </row>
    <row r="904" spans="1:79" ht="13">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c r="BI904" s="26"/>
      <c r="BJ904" s="26"/>
      <c r="BK904" s="26"/>
      <c r="BL904" s="26"/>
      <c r="BM904" s="26"/>
      <c r="BN904" s="26"/>
      <c r="BO904" s="26"/>
      <c r="BP904" s="26"/>
      <c r="BQ904" s="26"/>
      <c r="BR904" s="26"/>
      <c r="BS904" s="26"/>
      <c r="BT904" s="26"/>
      <c r="BU904" s="26"/>
      <c r="BV904" s="26"/>
      <c r="BW904" s="26"/>
      <c r="BX904" s="26"/>
      <c r="BY904" s="26"/>
      <c r="BZ904" s="26"/>
      <c r="CA904" s="26"/>
    </row>
    <row r="905" spans="1:79" ht="13">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c r="BI905" s="26"/>
      <c r="BJ905" s="26"/>
      <c r="BK905" s="26"/>
      <c r="BL905" s="26"/>
      <c r="BM905" s="26"/>
      <c r="BN905" s="26"/>
      <c r="BO905" s="26"/>
      <c r="BP905" s="26"/>
      <c r="BQ905" s="26"/>
      <c r="BR905" s="26"/>
      <c r="BS905" s="26"/>
      <c r="BT905" s="26"/>
      <c r="BU905" s="26"/>
      <c r="BV905" s="26"/>
      <c r="BW905" s="26"/>
      <c r="BX905" s="26"/>
      <c r="BY905" s="26"/>
      <c r="BZ905" s="26"/>
      <c r="CA905" s="26"/>
    </row>
    <row r="906" spans="1:79" ht="13">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c r="BJ906" s="26"/>
      <c r="BK906" s="26"/>
      <c r="BL906" s="26"/>
      <c r="BM906" s="26"/>
      <c r="BN906" s="26"/>
      <c r="BO906" s="26"/>
      <c r="BP906" s="26"/>
      <c r="BQ906" s="26"/>
      <c r="BR906" s="26"/>
      <c r="BS906" s="26"/>
      <c r="BT906" s="26"/>
      <c r="BU906" s="26"/>
      <c r="BV906" s="26"/>
      <c r="BW906" s="26"/>
      <c r="BX906" s="26"/>
      <c r="BY906" s="26"/>
      <c r="BZ906" s="26"/>
      <c r="CA906" s="26"/>
    </row>
    <row r="907" spans="1:79" ht="13">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row>
    <row r="908" spans="1:79" ht="13">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row>
    <row r="909" spans="1:79" ht="13">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row>
    <row r="910" spans="1:79" ht="13">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row>
    <row r="911" spans="1:79" ht="13">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row>
    <row r="912" spans="1:79" ht="13">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c r="BI912" s="26"/>
      <c r="BJ912" s="26"/>
      <c r="BK912" s="26"/>
      <c r="BL912" s="26"/>
      <c r="BM912" s="26"/>
      <c r="BN912" s="26"/>
      <c r="BO912" s="26"/>
      <c r="BP912" s="26"/>
      <c r="BQ912" s="26"/>
      <c r="BR912" s="26"/>
      <c r="BS912" s="26"/>
      <c r="BT912" s="26"/>
      <c r="BU912" s="26"/>
      <c r="BV912" s="26"/>
      <c r="BW912" s="26"/>
      <c r="BX912" s="26"/>
      <c r="BY912" s="26"/>
      <c r="BZ912" s="26"/>
      <c r="CA912" s="26"/>
    </row>
    <row r="913" spans="1:79" ht="1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row>
    <row r="914" spans="1:79" ht="13">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c r="BI914" s="26"/>
      <c r="BJ914" s="26"/>
      <c r="BK914" s="26"/>
      <c r="BL914" s="26"/>
      <c r="BM914" s="26"/>
      <c r="BN914" s="26"/>
      <c r="BO914" s="26"/>
      <c r="BP914" s="26"/>
      <c r="BQ914" s="26"/>
      <c r="BR914" s="26"/>
      <c r="BS914" s="26"/>
      <c r="BT914" s="26"/>
      <c r="BU914" s="26"/>
      <c r="BV914" s="26"/>
      <c r="BW914" s="26"/>
      <c r="BX914" s="26"/>
      <c r="BY914" s="26"/>
      <c r="BZ914" s="26"/>
      <c r="CA914" s="26"/>
    </row>
    <row r="915" spans="1:79" ht="13">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c r="BI915" s="26"/>
      <c r="BJ915" s="26"/>
      <c r="BK915" s="26"/>
      <c r="BL915" s="26"/>
      <c r="BM915" s="26"/>
      <c r="BN915" s="26"/>
      <c r="BO915" s="26"/>
      <c r="BP915" s="26"/>
      <c r="BQ915" s="26"/>
      <c r="BR915" s="26"/>
      <c r="BS915" s="26"/>
      <c r="BT915" s="26"/>
      <c r="BU915" s="26"/>
      <c r="BV915" s="26"/>
      <c r="BW915" s="26"/>
      <c r="BX915" s="26"/>
      <c r="BY915" s="26"/>
      <c r="BZ915" s="26"/>
      <c r="CA915" s="26"/>
    </row>
    <row r="916" spans="1:79" ht="13">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c r="BI916" s="26"/>
      <c r="BJ916" s="26"/>
      <c r="BK916" s="26"/>
      <c r="BL916" s="26"/>
      <c r="BM916" s="26"/>
      <c r="BN916" s="26"/>
      <c r="BO916" s="26"/>
      <c r="BP916" s="26"/>
      <c r="BQ916" s="26"/>
      <c r="BR916" s="26"/>
      <c r="BS916" s="26"/>
      <c r="BT916" s="26"/>
      <c r="BU916" s="26"/>
      <c r="BV916" s="26"/>
      <c r="BW916" s="26"/>
      <c r="BX916" s="26"/>
      <c r="BY916" s="26"/>
      <c r="BZ916" s="26"/>
      <c r="CA916" s="26"/>
    </row>
    <row r="917" spans="1:79" ht="13">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c r="BI917" s="26"/>
      <c r="BJ917" s="26"/>
      <c r="BK917" s="26"/>
      <c r="BL917" s="26"/>
      <c r="BM917" s="26"/>
      <c r="BN917" s="26"/>
      <c r="BO917" s="26"/>
      <c r="BP917" s="26"/>
      <c r="BQ917" s="26"/>
      <c r="BR917" s="26"/>
      <c r="BS917" s="26"/>
      <c r="BT917" s="26"/>
      <c r="BU917" s="26"/>
      <c r="BV917" s="26"/>
      <c r="BW917" s="26"/>
      <c r="BX917" s="26"/>
      <c r="BY917" s="26"/>
      <c r="BZ917" s="26"/>
      <c r="CA917" s="26"/>
    </row>
    <row r="918" spans="1:79" ht="13">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c r="BI918" s="26"/>
      <c r="BJ918" s="26"/>
      <c r="BK918" s="26"/>
      <c r="BL918" s="26"/>
      <c r="BM918" s="26"/>
      <c r="BN918" s="26"/>
      <c r="BO918" s="26"/>
      <c r="BP918" s="26"/>
      <c r="BQ918" s="26"/>
      <c r="BR918" s="26"/>
      <c r="BS918" s="26"/>
      <c r="BT918" s="26"/>
      <c r="BU918" s="26"/>
      <c r="BV918" s="26"/>
      <c r="BW918" s="26"/>
      <c r="BX918" s="26"/>
      <c r="BY918" s="26"/>
      <c r="BZ918" s="26"/>
      <c r="CA918" s="26"/>
    </row>
    <row r="919" spans="1:79" ht="13">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c r="BI919" s="26"/>
      <c r="BJ919" s="26"/>
      <c r="BK919" s="26"/>
      <c r="BL919" s="26"/>
      <c r="BM919" s="26"/>
      <c r="BN919" s="26"/>
      <c r="BO919" s="26"/>
      <c r="BP919" s="26"/>
      <c r="BQ919" s="26"/>
      <c r="BR919" s="26"/>
      <c r="BS919" s="26"/>
      <c r="BT919" s="26"/>
      <c r="BU919" s="26"/>
      <c r="BV919" s="26"/>
      <c r="BW919" s="26"/>
      <c r="BX919" s="26"/>
      <c r="BY919" s="26"/>
      <c r="BZ919" s="26"/>
      <c r="CA919" s="26"/>
    </row>
    <row r="920" spans="1:79" ht="13">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c r="BI920" s="26"/>
      <c r="BJ920" s="26"/>
      <c r="BK920" s="26"/>
      <c r="BL920" s="26"/>
      <c r="BM920" s="26"/>
      <c r="BN920" s="26"/>
      <c r="BO920" s="26"/>
      <c r="BP920" s="26"/>
      <c r="BQ920" s="26"/>
      <c r="BR920" s="26"/>
      <c r="BS920" s="26"/>
      <c r="BT920" s="26"/>
      <c r="BU920" s="26"/>
      <c r="BV920" s="26"/>
      <c r="BW920" s="26"/>
      <c r="BX920" s="26"/>
      <c r="BY920" s="26"/>
      <c r="BZ920" s="26"/>
      <c r="CA920" s="26"/>
    </row>
    <row r="921" spans="1:79" ht="13">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c r="BI921" s="26"/>
      <c r="BJ921" s="26"/>
      <c r="BK921" s="26"/>
      <c r="BL921" s="26"/>
      <c r="BM921" s="26"/>
      <c r="BN921" s="26"/>
      <c r="BO921" s="26"/>
      <c r="BP921" s="26"/>
      <c r="BQ921" s="26"/>
      <c r="BR921" s="26"/>
      <c r="BS921" s="26"/>
      <c r="BT921" s="26"/>
      <c r="BU921" s="26"/>
      <c r="BV921" s="26"/>
      <c r="BW921" s="26"/>
      <c r="BX921" s="26"/>
      <c r="BY921" s="26"/>
      <c r="BZ921" s="26"/>
      <c r="CA921" s="26"/>
    </row>
    <row r="922" spans="1:79" ht="13">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c r="BJ922" s="26"/>
      <c r="BK922" s="26"/>
      <c r="BL922" s="26"/>
      <c r="BM922" s="26"/>
      <c r="BN922" s="26"/>
      <c r="BO922" s="26"/>
      <c r="BP922" s="26"/>
      <c r="BQ922" s="26"/>
      <c r="BR922" s="26"/>
      <c r="BS922" s="26"/>
      <c r="BT922" s="26"/>
      <c r="BU922" s="26"/>
      <c r="BV922" s="26"/>
      <c r="BW922" s="26"/>
      <c r="BX922" s="26"/>
      <c r="BY922" s="26"/>
      <c r="BZ922" s="26"/>
      <c r="CA922" s="26"/>
    </row>
    <row r="923" spans="1:79" ht="1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c r="BJ923" s="26"/>
      <c r="BK923" s="26"/>
      <c r="BL923" s="26"/>
      <c r="BM923" s="26"/>
      <c r="BN923" s="26"/>
      <c r="BO923" s="26"/>
      <c r="BP923" s="26"/>
      <c r="BQ923" s="26"/>
      <c r="BR923" s="26"/>
      <c r="BS923" s="26"/>
      <c r="BT923" s="26"/>
      <c r="BU923" s="26"/>
      <c r="BV923" s="26"/>
      <c r="BW923" s="26"/>
      <c r="BX923" s="26"/>
      <c r="BY923" s="26"/>
      <c r="BZ923" s="26"/>
      <c r="CA923" s="26"/>
    </row>
    <row r="924" spans="1:79" ht="13">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c r="BI924" s="26"/>
      <c r="BJ924" s="26"/>
      <c r="BK924" s="26"/>
      <c r="BL924" s="26"/>
      <c r="BM924" s="26"/>
      <c r="BN924" s="26"/>
      <c r="BO924" s="26"/>
      <c r="BP924" s="26"/>
      <c r="BQ924" s="26"/>
      <c r="BR924" s="26"/>
      <c r="BS924" s="26"/>
      <c r="BT924" s="26"/>
      <c r="BU924" s="26"/>
      <c r="BV924" s="26"/>
      <c r="BW924" s="26"/>
      <c r="BX924" s="26"/>
      <c r="BY924" s="26"/>
      <c r="BZ924" s="26"/>
      <c r="CA924" s="26"/>
    </row>
    <row r="925" spans="1:79" ht="13">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c r="BI925" s="26"/>
      <c r="BJ925" s="26"/>
      <c r="BK925" s="26"/>
      <c r="BL925" s="26"/>
      <c r="BM925" s="26"/>
      <c r="BN925" s="26"/>
      <c r="BO925" s="26"/>
      <c r="BP925" s="26"/>
      <c r="BQ925" s="26"/>
      <c r="BR925" s="26"/>
      <c r="BS925" s="26"/>
      <c r="BT925" s="26"/>
      <c r="BU925" s="26"/>
      <c r="BV925" s="26"/>
      <c r="BW925" s="26"/>
      <c r="BX925" s="26"/>
      <c r="BY925" s="26"/>
      <c r="BZ925" s="26"/>
      <c r="CA925" s="26"/>
    </row>
    <row r="926" spans="1:79" ht="13">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c r="BI926" s="26"/>
      <c r="BJ926" s="26"/>
      <c r="BK926" s="26"/>
      <c r="BL926" s="26"/>
      <c r="BM926" s="26"/>
      <c r="BN926" s="26"/>
      <c r="BO926" s="26"/>
      <c r="BP926" s="26"/>
      <c r="BQ926" s="26"/>
      <c r="BR926" s="26"/>
      <c r="BS926" s="26"/>
      <c r="BT926" s="26"/>
      <c r="BU926" s="26"/>
      <c r="BV926" s="26"/>
      <c r="BW926" s="26"/>
      <c r="BX926" s="26"/>
      <c r="BY926" s="26"/>
      <c r="BZ926" s="26"/>
      <c r="CA926" s="26"/>
    </row>
    <row r="927" spans="1:79" ht="13">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c r="BI927" s="26"/>
      <c r="BJ927" s="26"/>
      <c r="BK927" s="26"/>
      <c r="BL927" s="26"/>
      <c r="BM927" s="26"/>
      <c r="BN927" s="26"/>
      <c r="BO927" s="26"/>
      <c r="BP927" s="26"/>
      <c r="BQ927" s="26"/>
      <c r="BR927" s="26"/>
      <c r="BS927" s="26"/>
      <c r="BT927" s="26"/>
      <c r="BU927" s="26"/>
      <c r="BV927" s="26"/>
      <c r="BW927" s="26"/>
      <c r="BX927" s="26"/>
      <c r="BY927" s="26"/>
      <c r="BZ927" s="26"/>
      <c r="CA927" s="26"/>
    </row>
    <row r="928" spans="1:79" ht="13">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c r="BJ928" s="26"/>
      <c r="BK928" s="26"/>
      <c r="BL928" s="26"/>
      <c r="BM928" s="26"/>
      <c r="BN928" s="26"/>
      <c r="BO928" s="26"/>
      <c r="BP928" s="26"/>
      <c r="BQ928" s="26"/>
      <c r="BR928" s="26"/>
      <c r="BS928" s="26"/>
      <c r="BT928" s="26"/>
      <c r="BU928" s="26"/>
      <c r="BV928" s="26"/>
      <c r="BW928" s="26"/>
      <c r="BX928" s="26"/>
      <c r="BY928" s="26"/>
      <c r="BZ928" s="26"/>
      <c r="CA928" s="26"/>
    </row>
    <row r="929" spans="1:79" ht="13">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c r="BI929" s="26"/>
      <c r="BJ929" s="26"/>
      <c r="BK929" s="26"/>
      <c r="BL929" s="26"/>
      <c r="BM929" s="26"/>
      <c r="BN929" s="26"/>
      <c r="BO929" s="26"/>
      <c r="BP929" s="26"/>
      <c r="BQ929" s="26"/>
      <c r="BR929" s="26"/>
      <c r="BS929" s="26"/>
      <c r="BT929" s="26"/>
      <c r="BU929" s="26"/>
      <c r="BV929" s="26"/>
      <c r="BW929" s="26"/>
      <c r="BX929" s="26"/>
      <c r="BY929" s="26"/>
      <c r="BZ929" s="26"/>
      <c r="CA929" s="26"/>
    </row>
    <row r="930" spans="1:79" ht="13">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c r="BI930" s="26"/>
      <c r="BJ930" s="26"/>
      <c r="BK930" s="26"/>
      <c r="BL930" s="26"/>
      <c r="BM930" s="26"/>
      <c r="BN930" s="26"/>
      <c r="BO930" s="26"/>
      <c r="BP930" s="26"/>
      <c r="BQ930" s="26"/>
      <c r="BR930" s="26"/>
      <c r="BS930" s="26"/>
      <c r="BT930" s="26"/>
      <c r="BU930" s="26"/>
      <c r="BV930" s="26"/>
      <c r="BW930" s="26"/>
      <c r="BX930" s="26"/>
      <c r="BY930" s="26"/>
      <c r="BZ930" s="26"/>
      <c r="CA930" s="26"/>
    </row>
    <row r="931" spans="1:79" ht="13">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c r="BI931" s="26"/>
      <c r="BJ931" s="26"/>
      <c r="BK931" s="26"/>
      <c r="BL931" s="26"/>
      <c r="BM931" s="26"/>
      <c r="BN931" s="26"/>
      <c r="BO931" s="26"/>
      <c r="BP931" s="26"/>
      <c r="BQ931" s="26"/>
      <c r="BR931" s="26"/>
      <c r="BS931" s="26"/>
      <c r="BT931" s="26"/>
      <c r="BU931" s="26"/>
      <c r="BV931" s="26"/>
      <c r="BW931" s="26"/>
      <c r="BX931" s="26"/>
      <c r="BY931" s="26"/>
      <c r="BZ931" s="26"/>
      <c r="CA931" s="26"/>
    </row>
    <row r="932" spans="1:79" ht="13">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c r="BJ932" s="26"/>
      <c r="BK932" s="26"/>
      <c r="BL932" s="26"/>
      <c r="BM932" s="26"/>
      <c r="BN932" s="26"/>
      <c r="BO932" s="26"/>
      <c r="BP932" s="26"/>
      <c r="BQ932" s="26"/>
      <c r="BR932" s="26"/>
      <c r="BS932" s="26"/>
      <c r="BT932" s="26"/>
      <c r="BU932" s="26"/>
      <c r="BV932" s="26"/>
      <c r="BW932" s="26"/>
      <c r="BX932" s="26"/>
      <c r="BY932" s="26"/>
      <c r="BZ932" s="26"/>
      <c r="CA932" s="26"/>
    </row>
    <row r="933" spans="1:79" ht="1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c r="BJ933" s="26"/>
      <c r="BK933" s="26"/>
      <c r="BL933" s="26"/>
      <c r="BM933" s="26"/>
      <c r="BN933" s="26"/>
      <c r="BO933" s="26"/>
      <c r="BP933" s="26"/>
      <c r="BQ933" s="26"/>
      <c r="BR933" s="26"/>
      <c r="BS933" s="26"/>
      <c r="BT933" s="26"/>
      <c r="BU933" s="26"/>
      <c r="BV933" s="26"/>
      <c r="BW933" s="26"/>
      <c r="BX933" s="26"/>
      <c r="BY933" s="26"/>
      <c r="BZ933" s="26"/>
      <c r="CA933" s="26"/>
    </row>
    <row r="934" spans="1:79" ht="13">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c r="BI934" s="26"/>
      <c r="BJ934" s="26"/>
      <c r="BK934" s="26"/>
      <c r="BL934" s="26"/>
      <c r="BM934" s="26"/>
      <c r="BN934" s="26"/>
      <c r="BO934" s="26"/>
      <c r="BP934" s="26"/>
      <c r="BQ934" s="26"/>
      <c r="BR934" s="26"/>
      <c r="BS934" s="26"/>
      <c r="BT934" s="26"/>
      <c r="BU934" s="26"/>
      <c r="BV934" s="26"/>
      <c r="BW934" s="26"/>
      <c r="BX934" s="26"/>
      <c r="BY934" s="26"/>
      <c r="BZ934" s="26"/>
      <c r="CA934" s="26"/>
    </row>
    <row r="935" spans="1:79" ht="13">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c r="BI935" s="26"/>
      <c r="BJ935" s="26"/>
      <c r="BK935" s="26"/>
      <c r="BL935" s="26"/>
      <c r="BM935" s="26"/>
      <c r="BN935" s="26"/>
      <c r="BO935" s="26"/>
      <c r="BP935" s="26"/>
      <c r="BQ935" s="26"/>
      <c r="BR935" s="26"/>
      <c r="BS935" s="26"/>
      <c r="BT935" s="26"/>
      <c r="BU935" s="26"/>
      <c r="BV935" s="26"/>
      <c r="BW935" s="26"/>
      <c r="BX935" s="26"/>
      <c r="BY935" s="26"/>
      <c r="BZ935" s="26"/>
      <c r="CA935" s="26"/>
    </row>
    <row r="936" spans="1:79" ht="13">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c r="BI936" s="26"/>
      <c r="BJ936" s="26"/>
      <c r="BK936" s="26"/>
      <c r="BL936" s="26"/>
      <c r="BM936" s="26"/>
      <c r="BN936" s="26"/>
      <c r="BO936" s="26"/>
      <c r="BP936" s="26"/>
      <c r="BQ936" s="26"/>
      <c r="BR936" s="26"/>
      <c r="BS936" s="26"/>
      <c r="BT936" s="26"/>
      <c r="BU936" s="26"/>
      <c r="BV936" s="26"/>
      <c r="BW936" s="26"/>
      <c r="BX936" s="26"/>
      <c r="BY936" s="26"/>
      <c r="BZ936" s="26"/>
      <c r="CA936" s="26"/>
    </row>
    <row r="937" spans="1:79" ht="13">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c r="BO937" s="26"/>
      <c r="BP937" s="26"/>
      <c r="BQ937" s="26"/>
      <c r="BR937" s="26"/>
      <c r="BS937" s="26"/>
      <c r="BT937" s="26"/>
      <c r="BU937" s="26"/>
      <c r="BV937" s="26"/>
      <c r="BW937" s="26"/>
      <c r="BX937" s="26"/>
      <c r="BY937" s="26"/>
      <c r="BZ937" s="26"/>
      <c r="CA937" s="26"/>
    </row>
    <row r="938" spans="1:79" ht="13">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c r="BJ938" s="26"/>
      <c r="BK938" s="26"/>
      <c r="BL938" s="26"/>
      <c r="BM938" s="26"/>
      <c r="BN938" s="26"/>
      <c r="BO938" s="26"/>
      <c r="BP938" s="26"/>
      <c r="BQ938" s="26"/>
      <c r="BR938" s="26"/>
      <c r="BS938" s="26"/>
      <c r="BT938" s="26"/>
      <c r="BU938" s="26"/>
      <c r="BV938" s="26"/>
      <c r="BW938" s="26"/>
      <c r="BX938" s="26"/>
      <c r="BY938" s="26"/>
      <c r="BZ938" s="26"/>
      <c r="CA938" s="26"/>
    </row>
    <row r="939" spans="1:79" ht="13">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c r="BO939" s="26"/>
      <c r="BP939" s="26"/>
      <c r="BQ939" s="26"/>
      <c r="BR939" s="26"/>
      <c r="BS939" s="26"/>
      <c r="BT939" s="26"/>
      <c r="BU939" s="26"/>
      <c r="BV939" s="26"/>
      <c r="BW939" s="26"/>
      <c r="BX939" s="26"/>
      <c r="BY939" s="26"/>
      <c r="BZ939" s="26"/>
      <c r="CA939" s="26"/>
    </row>
    <row r="940" spans="1:79" ht="13">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c r="BJ940" s="26"/>
      <c r="BK940" s="26"/>
      <c r="BL940" s="26"/>
      <c r="BM940" s="26"/>
      <c r="BN940" s="26"/>
      <c r="BO940" s="26"/>
      <c r="BP940" s="26"/>
      <c r="BQ940" s="26"/>
      <c r="BR940" s="26"/>
      <c r="BS940" s="26"/>
      <c r="BT940" s="26"/>
      <c r="BU940" s="26"/>
      <c r="BV940" s="26"/>
      <c r="BW940" s="26"/>
      <c r="BX940" s="26"/>
      <c r="BY940" s="26"/>
      <c r="BZ940" s="26"/>
      <c r="CA940" s="26"/>
    </row>
    <row r="941" spans="1:79" ht="13">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c r="BI941" s="26"/>
      <c r="BJ941" s="26"/>
      <c r="BK941" s="26"/>
      <c r="BL941" s="26"/>
      <c r="BM941" s="26"/>
      <c r="BN941" s="26"/>
      <c r="BO941" s="26"/>
      <c r="BP941" s="26"/>
      <c r="BQ941" s="26"/>
      <c r="BR941" s="26"/>
      <c r="BS941" s="26"/>
      <c r="BT941" s="26"/>
      <c r="BU941" s="26"/>
      <c r="BV941" s="26"/>
      <c r="BW941" s="26"/>
      <c r="BX941" s="26"/>
      <c r="BY941" s="26"/>
      <c r="BZ941" s="26"/>
      <c r="CA941" s="26"/>
    </row>
    <row r="942" spans="1:79" ht="13">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c r="BI942" s="26"/>
      <c r="BJ942" s="26"/>
      <c r="BK942" s="26"/>
      <c r="BL942" s="26"/>
      <c r="BM942" s="26"/>
      <c r="BN942" s="26"/>
      <c r="BO942" s="26"/>
      <c r="BP942" s="26"/>
      <c r="BQ942" s="26"/>
      <c r="BR942" s="26"/>
      <c r="BS942" s="26"/>
      <c r="BT942" s="26"/>
      <c r="BU942" s="26"/>
      <c r="BV942" s="26"/>
      <c r="BW942" s="26"/>
      <c r="BX942" s="26"/>
      <c r="BY942" s="26"/>
      <c r="BZ942" s="26"/>
      <c r="CA942" s="26"/>
    </row>
    <row r="943" spans="1:79" ht="1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c r="BI943" s="26"/>
      <c r="BJ943" s="26"/>
      <c r="BK943" s="26"/>
      <c r="BL943" s="26"/>
      <c r="BM943" s="26"/>
      <c r="BN943" s="26"/>
      <c r="BO943" s="26"/>
      <c r="BP943" s="26"/>
      <c r="BQ943" s="26"/>
      <c r="BR943" s="26"/>
      <c r="BS943" s="26"/>
      <c r="BT943" s="26"/>
      <c r="BU943" s="26"/>
      <c r="BV943" s="26"/>
      <c r="BW943" s="26"/>
      <c r="BX943" s="26"/>
      <c r="BY943" s="26"/>
      <c r="BZ943" s="26"/>
      <c r="CA943" s="26"/>
    </row>
    <row r="944" spans="1:79" ht="13">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c r="BI944" s="26"/>
      <c r="BJ944" s="26"/>
      <c r="BK944" s="26"/>
      <c r="BL944" s="26"/>
      <c r="BM944" s="26"/>
      <c r="BN944" s="26"/>
      <c r="BO944" s="26"/>
      <c r="BP944" s="26"/>
      <c r="BQ944" s="26"/>
      <c r="BR944" s="26"/>
      <c r="BS944" s="26"/>
      <c r="BT944" s="26"/>
      <c r="BU944" s="26"/>
      <c r="BV944" s="26"/>
      <c r="BW944" s="26"/>
      <c r="BX944" s="26"/>
      <c r="BY944" s="26"/>
      <c r="BZ944" s="26"/>
      <c r="CA944" s="26"/>
    </row>
    <row r="945" spans="1:79" ht="13">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c r="BI945" s="26"/>
      <c r="BJ945" s="26"/>
      <c r="BK945" s="26"/>
      <c r="BL945" s="26"/>
      <c r="BM945" s="26"/>
      <c r="BN945" s="26"/>
      <c r="BO945" s="26"/>
      <c r="BP945" s="26"/>
      <c r="BQ945" s="26"/>
      <c r="BR945" s="26"/>
      <c r="BS945" s="26"/>
      <c r="BT945" s="26"/>
      <c r="BU945" s="26"/>
      <c r="BV945" s="26"/>
      <c r="BW945" s="26"/>
      <c r="BX945" s="26"/>
      <c r="BY945" s="26"/>
      <c r="BZ945" s="26"/>
      <c r="CA945" s="26"/>
    </row>
    <row r="946" spans="1:79" ht="13">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c r="BI946" s="26"/>
      <c r="BJ946" s="26"/>
      <c r="BK946" s="26"/>
      <c r="BL946" s="26"/>
      <c r="BM946" s="26"/>
      <c r="BN946" s="26"/>
      <c r="BO946" s="26"/>
      <c r="BP946" s="26"/>
      <c r="BQ946" s="26"/>
      <c r="BR946" s="26"/>
      <c r="BS946" s="26"/>
      <c r="BT946" s="26"/>
      <c r="BU946" s="26"/>
      <c r="BV946" s="26"/>
      <c r="BW946" s="26"/>
      <c r="BX946" s="26"/>
      <c r="BY946" s="26"/>
      <c r="BZ946" s="26"/>
      <c r="CA946" s="26"/>
    </row>
    <row r="947" spans="1:79" ht="13">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c r="BI947" s="26"/>
      <c r="BJ947" s="26"/>
      <c r="BK947" s="26"/>
      <c r="BL947" s="26"/>
      <c r="BM947" s="26"/>
      <c r="BN947" s="26"/>
      <c r="BO947" s="26"/>
      <c r="BP947" s="26"/>
      <c r="BQ947" s="26"/>
      <c r="BR947" s="26"/>
      <c r="BS947" s="26"/>
      <c r="BT947" s="26"/>
      <c r="BU947" s="26"/>
      <c r="BV947" s="26"/>
      <c r="BW947" s="26"/>
      <c r="BX947" s="26"/>
      <c r="BY947" s="26"/>
      <c r="BZ947" s="26"/>
      <c r="CA947" s="26"/>
    </row>
    <row r="948" spans="1:79" ht="13">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c r="BO948" s="26"/>
      <c r="BP948" s="26"/>
      <c r="BQ948" s="26"/>
      <c r="BR948" s="26"/>
      <c r="BS948" s="26"/>
      <c r="BT948" s="26"/>
      <c r="BU948" s="26"/>
      <c r="BV948" s="26"/>
      <c r="BW948" s="26"/>
      <c r="BX948" s="26"/>
      <c r="BY948" s="26"/>
      <c r="BZ948" s="26"/>
      <c r="CA948" s="26"/>
    </row>
    <row r="949" spans="1:79" ht="13">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c r="BI949" s="26"/>
      <c r="BJ949" s="26"/>
      <c r="BK949" s="26"/>
      <c r="BL949" s="26"/>
      <c r="BM949" s="26"/>
      <c r="BN949" s="26"/>
      <c r="BO949" s="26"/>
      <c r="BP949" s="26"/>
      <c r="BQ949" s="26"/>
      <c r="BR949" s="26"/>
      <c r="BS949" s="26"/>
      <c r="BT949" s="26"/>
      <c r="BU949" s="26"/>
      <c r="BV949" s="26"/>
      <c r="BW949" s="26"/>
      <c r="BX949" s="26"/>
      <c r="BY949" s="26"/>
      <c r="BZ949" s="26"/>
      <c r="CA949" s="26"/>
    </row>
    <row r="950" spans="1:79" ht="13">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c r="BO950" s="26"/>
      <c r="BP950" s="26"/>
      <c r="BQ950" s="26"/>
      <c r="BR950" s="26"/>
      <c r="BS950" s="26"/>
      <c r="BT950" s="26"/>
      <c r="BU950" s="26"/>
      <c r="BV950" s="26"/>
      <c r="BW950" s="26"/>
      <c r="BX950" s="26"/>
      <c r="BY950" s="26"/>
      <c r="BZ950" s="26"/>
      <c r="CA950" s="26"/>
    </row>
    <row r="951" spans="1:79" ht="13">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c r="BJ951" s="26"/>
      <c r="BK951" s="26"/>
      <c r="BL951" s="26"/>
      <c r="BM951" s="26"/>
      <c r="BN951" s="26"/>
      <c r="BO951" s="26"/>
      <c r="BP951" s="26"/>
      <c r="BQ951" s="26"/>
      <c r="BR951" s="26"/>
      <c r="BS951" s="26"/>
      <c r="BT951" s="26"/>
      <c r="BU951" s="26"/>
      <c r="BV951" s="26"/>
      <c r="BW951" s="26"/>
      <c r="BX951" s="26"/>
      <c r="BY951" s="26"/>
      <c r="BZ951" s="26"/>
      <c r="CA951" s="26"/>
    </row>
    <row r="952" spans="1:79" ht="13">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c r="BJ952" s="26"/>
      <c r="BK952" s="26"/>
      <c r="BL952" s="26"/>
      <c r="BM952" s="26"/>
      <c r="BN952" s="26"/>
      <c r="BO952" s="26"/>
      <c r="BP952" s="26"/>
      <c r="BQ952" s="26"/>
      <c r="BR952" s="26"/>
      <c r="BS952" s="26"/>
      <c r="BT952" s="26"/>
      <c r="BU952" s="26"/>
      <c r="BV952" s="26"/>
      <c r="BW952" s="26"/>
      <c r="BX952" s="26"/>
      <c r="BY952" s="26"/>
      <c r="BZ952" s="26"/>
      <c r="CA952" s="26"/>
    </row>
    <row r="953" spans="1:79" ht="1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c r="BO953" s="26"/>
      <c r="BP953" s="26"/>
      <c r="BQ953" s="26"/>
      <c r="BR953" s="26"/>
      <c r="BS953" s="26"/>
      <c r="BT953" s="26"/>
      <c r="BU953" s="26"/>
      <c r="BV953" s="26"/>
      <c r="BW953" s="26"/>
      <c r="BX953" s="26"/>
      <c r="BY953" s="26"/>
      <c r="BZ953" s="26"/>
      <c r="CA953" s="26"/>
    </row>
    <row r="954" spans="1:79" ht="13">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c r="BO954" s="26"/>
      <c r="BP954" s="26"/>
      <c r="BQ954" s="26"/>
      <c r="BR954" s="26"/>
      <c r="BS954" s="26"/>
      <c r="BT954" s="26"/>
      <c r="BU954" s="26"/>
      <c r="BV954" s="26"/>
      <c r="BW954" s="26"/>
      <c r="BX954" s="26"/>
      <c r="BY954" s="26"/>
      <c r="BZ954" s="26"/>
      <c r="CA954" s="26"/>
    </row>
    <row r="955" spans="1:79" ht="13">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c r="BO955" s="26"/>
      <c r="BP955" s="26"/>
      <c r="BQ955" s="26"/>
      <c r="BR955" s="26"/>
      <c r="BS955" s="26"/>
      <c r="BT955" s="26"/>
      <c r="BU955" s="26"/>
      <c r="BV955" s="26"/>
      <c r="BW955" s="26"/>
      <c r="BX955" s="26"/>
      <c r="BY955" s="26"/>
      <c r="BZ955" s="26"/>
      <c r="CA955" s="26"/>
    </row>
    <row r="956" spans="1:79" ht="13">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row>
    <row r="957" spans="1:79" ht="13">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c r="BJ957" s="26"/>
      <c r="BK957" s="26"/>
      <c r="BL957" s="26"/>
      <c r="BM957" s="26"/>
      <c r="BN957" s="26"/>
      <c r="BO957" s="26"/>
      <c r="BP957" s="26"/>
      <c r="BQ957" s="26"/>
      <c r="BR957" s="26"/>
      <c r="BS957" s="26"/>
      <c r="BT957" s="26"/>
      <c r="BU957" s="26"/>
      <c r="BV957" s="26"/>
      <c r="BW957" s="26"/>
      <c r="BX957" s="26"/>
      <c r="BY957" s="26"/>
      <c r="BZ957" s="26"/>
      <c r="CA957" s="26"/>
    </row>
    <row r="958" spans="1:79" ht="13">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c r="BJ958" s="26"/>
      <c r="BK958" s="26"/>
      <c r="BL958" s="26"/>
      <c r="BM958" s="26"/>
      <c r="BN958" s="26"/>
      <c r="BO958" s="26"/>
      <c r="BP958" s="26"/>
      <c r="BQ958" s="26"/>
      <c r="BR958" s="26"/>
      <c r="BS958" s="26"/>
      <c r="BT958" s="26"/>
      <c r="BU958" s="26"/>
      <c r="BV958" s="26"/>
      <c r="BW958" s="26"/>
      <c r="BX958" s="26"/>
      <c r="BY958" s="26"/>
      <c r="BZ958" s="26"/>
      <c r="CA958" s="26"/>
    </row>
    <row r="959" spans="1:79" ht="13">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c r="BJ959" s="26"/>
      <c r="BK959" s="26"/>
      <c r="BL959" s="26"/>
      <c r="BM959" s="26"/>
      <c r="BN959" s="26"/>
      <c r="BO959" s="26"/>
      <c r="BP959" s="26"/>
      <c r="BQ959" s="26"/>
      <c r="BR959" s="26"/>
      <c r="BS959" s="26"/>
      <c r="BT959" s="26"/>
      <c r="BU959" s="26"/>
      <c r="BV959" s="26"/>
      <c r="BW959" s="26"/>
      <c r="BX959" s="26"/>
      <c r="BY959" s="26"/>
      <c r="BZ959" s="26"/>
      <c r="CA959" s="26"/>
    </row>
    <row r="960" spans="1:79" ht="13">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c r="BJ960" s="26"/>
      <c r="BK960" s="26"/>
      <c r="BL960" s="26"/>
      <c r="BM960" s="26"/>
      <c r="BN960" s="26"/>
      <c r="BO960" s="26"/>
      <c r="BP960" s="26"/>
      <c r="BQ960" s="26"/>
      <c r="BR960" s="26"/>
      <c r="BS960" s="26"/>
      <c r="BT960" s="26"/>
      <c r="BU960" s="26"/>
      <c r="BV960" s="26"/>
      <c r="BW960" s="26"/>
      <c r="BX960" s="26"/>
      <c r="BY960" s="26"/>
      <c r="BZ960" s="26"/>
      <c r="CA960" s="26"/>
    </row>
    <row r="961" spans="1:79" ht="13">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c r="BI961" s="26"/>
      <c r="BJ961" s="26"/>
      <c r="BK961" s="26"/>
      <c r="BL961" s="26"/>
      <c r="BM961" s="26"/>
      <c r="BN961" s="26"/>
      <c r="BO961" s="26"/>
      <c r="BP961" s="26"/>
      <c r="BQ961" s="26"/>
      <c r="BR961" s="26"/>
      <c r="BS961" s="26"/>
      <c r="BT961" s="26"/>
      <c r="BU961" s="26"/>
      <c r="BV961" s="26"/>
      <c r="BW961" s="26"/>
      <c r="BX961" s="26"/>
      <c r="BY961" s="26"/>
      <c r="BZ961" s="26"/>
      <c r="CA961" s="26"/>
    </row>
    <row r="962" spans="1:79" ht="13">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c r="BJ962" s="26"/>
      <c r="BK962" s="26"/>
      <c r="BL962" s="26"/>
      <c r="BM962" s="26"/>
      <c r="BN962" s="26"/>
      <c r="BO962" s="26"/>
      <c r="BP962" s="26"/>
      <c r="BQ962" s="26"/>
      <c r="BR962" s="26"/>
      <c r="BS962" s="26"/>
      <c r="BT962" s="26"/>
      <c r="BU962" s="26"/>
      <c r="BV962" s="26"/>
      <c r="BW962" s="26"/>
      <c r="BX962" s="26"/>
      <c r="BY962" s="26"/>
      <c r="BZ962" s="26"/>
      <c r="CA962" s="26"/>
    </row>
    <row r="963" spans="1:79" ht="1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26"/>
      <c r="BL963" s="26"/>
      <c r="BM963" s="26"/>
      <c r="BN963" s="26"/>
      <c r="BO963" s="26"/>
      <c r="BP963" s="26"/>
      <c r="BQ963" s="26"/>
      <c r="BR963" s="26"/>
      <c r="BS963" s="26"/>
      <c r="BT963" s="26"/>
      <c r="BU963" s="26"/>
      <c r="BV963" s="26"/>
      <c r="BW963" s="26"/>
      <c r="BX963" s="26"/>
      <c r="BY963" s="26"/>
      <c r="BZ963" s="26"/>
      <c r="CA963" s="26"/>
    </row>
    <row r="964" spans="1:79" ht="13">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c r="BJ964" s="26"/>
      <c r="BK964" s="26"/>
      <c r="BL964" s="26"/>
      <c r="BM964" s="26"/>
      <c r="BN964" s="26"/>
      <c r="BO964" s="26"/>
      <c r="BP964" s="26"/>
      <c r="BQ964" s="26"/>
      <c r="BR964" s="26"/>
      <c r="BS964" s="26"/>
      <c r="BT964" s="26"/>
      <c r="BU964" s="26"/>
      <c r="BV964" s="26"/>
      <c r="BW964" s="26"/>
      <c r="BX964" s="26"/>
      <c r="BY964" s="26"/>
      <c r="BZ964" s="26"/>
      <c r="CA964" s="26"/>
    </row>
    <row r="965" spans="1:79" ht="13">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26"/>
      <c r="BL965" s="26"/>
      <c r="BM965" s="26"/>
      <c r="BN965" s="26"/>
      <c r="BO965" s="26"/>
      <c r="BP965" s="26"/>
      <c r="BQ965" s="26"/>
      <c r="BR965" s="26"/>
      <c r="BS965" s="26"/>
      <c r="BT965" s="26"/>
      <c r="BU965" s="26"/>
      <c r="BV965" s="26"/>
      <c r="BW965" s="26"/>
      <c r="BX965" s="26"/>
      <c r="BY965" s="26"/>
      <c r="BZ965" s="26"/>
      <c r="CA965" s="26"/>
    </row>
    <row r="966" spans="1:79" ht="13">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c r="BJ966" s="26"/>
      <c r="BK966" s="26"/>
      <c r="BL966" s="26"/>
      <c r="BM966" s="26"/>
      <c r="BN966" s="26"/>
      <c r="BO966" s="26"/>
      <c r="BP966" s="26"/>
      <c r="BQ966" s="26"/>
      <c r="BR966" s="26"/>
      <c r="BS966" s="26"/>
      <c r="BT966" s="26"/>
      <c r="BU966" s="26"/>
      <c r="BV966" s="26"/>
      <c r="BW966" s="26"/>
      <c r="BX966" s="26"/>
      <c r="BY966" s="26"/>
      <c r="BZ966" s="26"/>
      <c r="CA966" s="26"/>
    </row>
    <row r="967" spans="1:79" ht="13">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c r="BJ967" s="26"/>
      <c r="BK967" s="26"/>
      <c r="BL967" s="26"/>
      <c r="BM967" s="26"/>
      <c r="BN967" s="26"/>
      <c r="BO967" s="26"/>
      <c r="BP967" s="26"/>
      <c r="BQ967" s="26"/>
      <c r="BR967" s="26"/>
      <c r="BS967" s="26"/>
      <c r="BT967" s="26"/>
      <c r="BU967" s="26"/>
      <c r="BV967" s="26"/>
      <c r="BW967" s="26"/>
      <c r="BX967" s="26"/>
      <c r="BY967" s="26"/>
      <c r="BZ967" s="26"/>
      <c r="CA967" s="26"/>
    </row>
    <row r="968" spans="1:79" ht="13">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26"/>
      <c r="BL968" s="26"/>
      <c r="BM968" s="26"/>
      <c r="BN968" s="26"/>
      <c r="BO968" s="26"/>
      <c r="BP968" s="26"/>
      <c r="BQ968" s="26"/>
      <c r="BR968" s="26"/>
      <c r="BS968" s="26"/>
      <c r="BT968" s="26"/>
      <c r="BU968" s="26"/>
      <c r="BV968" s="26"/>
      <c r="BW968" s="26"/>
      <c r="BX968" s="26"/>
      <c r="BY968" s="26"/>
      <c r="BZ968" s="26"/>
      <c r="CA968" s="26"/>
    </row>
    <row r="969" spans="1:79" ht="13">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c r="BI969" s="26"/>
      <c r="BJ969" s="26"/>
      <c r="BK969" s="26"/>
      <c r="BL969" s="26"/>
      <c r="BM969" s="26"/>
      <c r="BN969" s="26"/>
      <c r="BO969" s="26"/>
      <c r="BP969" s="26"/>
      <c r="BQ969" s="26"/>
      <c r="BR969" s="26"/>
      <c r="BS969" s="26"/>
      <c r="BT969" s="26"/>
      <c r="BU969" s="26"/>
      <c r="BV969" s="26"/>
      <c r="BW969" s="26"/>
      <c r="BX969" s="26"/>
      <c r="BY969" s="26"/>
      <c r="BZ969" s="26"/>
      <c r="CA969" s="26"/>
    </row>
    <row r="970" spans="1:79" ht="13">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c r="BI970" s="26"/>
      <c r="BJ970" s="26"/>
      <c r="BK970" s="26"/>
      <c r="BL970" s="26"/>
      <c r="BM970" s="26"/>
      <c r="BN970" s="26"/>
      <c r="BO970" s="26"/>
      <c r="BP970" s="26"/>
      <c r="BQ970" s="26"/>
      <c r="BR970" s="26"/>
      <c r="BS970" s="26"/>
      <c r="BT970" s="26"/>
      <c r="BU970" s="26"/>
      <c r="BV970" s="26"/>
      <c r="BW970" s="26"/>
      <c r="BX970" s="26"/>
      <c r="BY970" s="26"/>
      <c r="BZ970" s="26"/>
      <c r="CA970" s="26"/>
    </row>
    <row r="971" spans="1:79" ht="13">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c r="BI971" s="26"/>
      <c r="BJ971" s="26"/>
      <c r="BK971" s="26"/>
      <c r="BL971" s="26"/>
      <c r="BM971" s="26"/>
      <c r="BN971" s="26"/>
      <c r="BO971" s="26"/>
      <c r="BP971" s="26"/>
      <c r="BQ971" s="26"/>
      <c r="BR971" s="26"/>
      <c r="BS971" s="26"/>
      <c r="BT971" s="26"/>
      <c r="BU971" s="26"/>
      <c r="BV971" s="26"/>
      <c r="BW971" s="26"/>
      <c r="BX971" s="26"/>
      <c r="BY971" s="26"/>
      <c r="BZ971" s="26"/>
      <c r="CA971" s="26"/>
    </row>
    <row r="972" spans="1:79" ht="13">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c r="BI972" s="26"/>
      <c r="BJ972" s="26"/>
      <c r="BK972" s="26"/>
      <c r="BL972" s="26"/>
      <c r="BM972" s="26"/>
      <c r="BN972" s="26"/>
      <c r="BO972" s="26"/>
      <c r="BP972" s="26"/>
      <c r="BQ972" s="26"/>
      <c r="BR972" s="26"/>
      <c r="BS972" s="26"/>
      <c r="BT972" s="26"/>
      <c r="BU972" s="26"/>
      <c r="BV972" s="26"/>
      <c r="BW972" s="26"/>
      <c r="BX972" s="26"/>
      <c r="BY972" s="26"/>
      <c r="BZ972" s="26"/>
      <c r="CA972" s="26"/>
    </row>
    <row r="973" spans="1:79" ht="1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c r="BI973" s="26"/>
      <c r="BJ973" s="26"/>
      <c r="BK973" s="26"/>
      <c r="BL973" s="26"/>
      <c r="BM973" s="26"/>
      <c r="BN973" s="26"/>
      <c r="BO973" s="26"/>
      <c r="BP973" s="26"/>
      <c r="BQ973" s="26"/>
      <c r="BR973" s="26"/>
      <c r="BS973" s="26"/>
      <c r="BT973" s="26"/>
      <c r="BU973" s="26"/>
      <c r="BV973" s="26"/>
      <c r="BW973" s="26"/>
      <c r="BX973" s="26"/>
      <c r="BY973" s="26"/>
      <c r="BZ973" s="26"/>
      <c r="CA973" s="26"/>
    </row>
    <row r="974" spans="1:79" ht="13">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c r="BI974" s="26"/>
      <c r="BJ974" s="26"/>
      <c r="BK974" s="26"/>
      <c r="BL974" s="26"/>
      <c r="BM974" s="26"/>
      <c r="BN974" s="26"/>
      <c r="BO974" s="26"/>
      <c r="BP974" s="26"/>
      <c r="BQ974" s="26"/>
      <c r="BR974" s="26"/>
      <c r="BS974" s="26"/>
      <c r="BT974" s="26"/>
      <c r="BU974" s="26"/>
      <c r="BV974" s="26"/>
      <c r="BW974" s="26"/>
      <c r="BX974" s="26"/>
      <c r="BY974" s="26"/>
      <c r="BZ974" s="26"/>
      <c r="CA974" s="26"/>
    </row>
    <row r="975" spans="1:79" ht="13">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row>
    <row r="976" spans="1:79" ht="13">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row>
    <row r="977" spans="1:79" ht="13">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row>
    <row r="978" spans="1:79" ht="13">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row>
    <row r="979" spans="1:79" ht="13">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row>
    <row r="980" spans="1:79" ht="13">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c r="BJ980" s="26"/>
      <c r="BK980" s="26"/>
      <c r="BL980" s="26"/>
      <c r="BM980" s="26"/>
      <c r="BN980" s="26"/>
      <c r="BO980" s="26"/>
      <c r="BP980" s="26"/>
      <c r="BQ980" s="26"/>
      <c r="BR980" s="26"/>
      <c r="BS980" s="26"/>
      <c r="BT980" s="26"/>
      <c r="BU980" s="26"/>
      <c r="BV980" s="26"/>
      <c r="BW980" s="26"/>
      <c r="BX980" s="26"/>
      <c r="BY980" s="26"/>
      <c r="BZ980" s="26"/>
      <c r="CA980" s="26"/>
    </row>
    <row r="981" spans="1:79" ht="13">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c r="BO981" s="26"/>
      <c r="BP981" s="26"/>
      <c r="BQ981" s="26"/>
      <c r="BR981" s="26"/>
      <c r="BS981" s="26"/>
      <c r="BT981" s="26"/>
      <c r="BU981" s="26"/>
      <c r="BV981" s="26"/>
      <c r="BW981" s="26"/>
      <c r="BX981" s="26"/>
      <c r="BY981" s="26"/>
      <c r="BZ981" s="26"/>
      <c r="CA981" s="26"/>
    </row>
    <row r="982" spans="1:79" ht="13">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c r="BO982" s="26"/>
      <c r="BP982" s="26"/>
      <c r="BQ982" s="26"/>
      <c r="BR982" s="26"/>
      <c r="BS982" s="26"/>
      <c r="BT982" s="26"/>
      <c r="BU982" s="26"/>
      <c r="BV982" s="26"/>
      <c r="BW982" s="26"/>
      <c r="BX982" s="26"/>
      <c r="BY982" s="26"/>
      <c r="BZ982" s="26"/>
      <c r="CA982" s="26"/>
    </row>
    <row r="983" spans="1:79" ht="1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c r="BO983" s="26"/>
      <c r="BP983" s="26"/>
      <c r="BQ983" s="26"/>
      <c r="BR983" s="26"/>
      <c r="BS983" s="26"/>
      <c r="BT983" s="26"/>
      <c r="BU983" s="26"/>
      <c r="BV983" s="26"/>
      <c r="BW983" s="26"/>
      <c r="BX983" s="26"/>
      <c r="BY983" s="26"/>
      <c r="BZ983" s="26"/>
      <c r="CA983" s="26"/>
    </row>
    <row r="984" spans="1:79" ht="13">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c r="BO984" s="26"/>
      <c r="BP984" s="26"/>
      <c r="BQ984" s="26"/>
      <c r="BR984" s="26"/>
      <c r="BS984" s="26"/>
      <c r="BT984" s="26"/>
      <c r="BU984" s="26"/>
      <c r="BV984" s="26"/>
      <c r="BW984" s="26"/>
      <c r="BX984" s="26"/>
      <c r="BY984" s="26"/>
      <c r="BZ984" s="26"/>
      <c r="CA984" s="26"/>
    </row>
    <row r="985" spans="1:79" ht="13">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c r="BO985" s="26"/>
      <c r="BP985" s="26"/>
      <c r="BQ985" s="26"/>
      <c r="BR985" s="26"/>
      <c r="BS985" s="26"/>
      <c r="BT985" s="26"/>
      <c r="BU985" s="26"/>
      <c r="BV985" s="26"/>
      <c r="BW985" s="26"/>
      <c r="BX985" s="26"/>
      <c r="BY985" s="26"/>
      <c r="BZ985" s="26"/>
      <c r="CA985" s="26"/>
    </row>
    <row r="986" spans="1:79" ht="13">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c r="BO986" s="26"/>
      <c r="BP986" s="26"/>
      <c r="BQ986" s="26"/>
      <c r="BR986" s="26"/>
      <c r="BS986" s="26"/>
      <c r="BT986" s="26"/>
      <c r="BU986" s="26"/>
      <c r="BV986" s="26"/>
      <c r="BW986" s="26"/>
      <c r="BX986" s="26"/>
      <c r="BY986" s="26"/>
      <c r="BZ986" s="26"/>
      <c r="CA986" s="26"/>
    </row>
    <row r="987" spans="1:79" ht="13">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c r="BO987" s="26"/>
      <c r="BP987" s="26"/>
      <c r="BQ987" s="26"/>
      <c r="BR987" s="26"/>
      <c r="BS987" s="26"/>
      <c r="BT987" s="26"/>
      <c r="BU987" s="26"/>
      <c r="BV987" s="26"/>
      <c r="BW987" s="26"/>
      <c r="BX987" s="26"/>
      <c r="BY987" s="26"/>
      <c r="BZ987" s="26"/>
      <c r="CA987" s="26"/>
    </row>
    <row r="988" spans="1:79" ht="13">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c r="BI988" s="26"/>
      <c r="BJ988" s="26"/>
      <c r="BK988" s="26"/>
      <c r="BL988" s="26"/>
      <c r="BM988" s="26"/>
      <c r="BN988" s="26"/>
      <c r="BO988" s="26"/>
      <c r="BP988" s="26"/>
      <c r="BQ988" s="26"/>
      <c r="BR988" s="26"/>
      <c r="BS988" s="26"/>
      <c r="BT988" s="26"/>
      <c r="BU988" s="26"/>
      <c r="BV988" s="26"/>
      <c r="BW988" s="26"/>
      <c r="BX988" s="26"/>
      <c r="BY988" s="26"/>
      <c r="BZ988" s="26"/>
      <c r="CA988" s="26"/>
    </row>
    <row r="989" spans="1:79" ht="13">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c r="BO989" s="26"/>
      <c r="BP989" s="26"/>
      <c r="BQ989" s="26"/>
      <c r="BR989" s="26"/>
      <c r="BS989" s="26"/>
      <c r="BT989" s="26"/>
      <c r="BU989" s="26"/>
      <c r="BV989" s="26"/>
      <c r="BW989" s="26"/>
      <c r="BX989" s="26"/>
      <c r="BY989" s="26"/>
      <c r="BZ989" s="26"/>
      <c r="CA989" s="26"/>
    </row>
    <row r="990" spans="1:79" ht="13">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c r="BI990" s="26"/>
      <c r="BJ990" s="26"/>
      <c r="BK990" s="26"/>
      <c r="BL990" s="26"/>
      <c r="BM990" s="26"/>
      <c r="BN990" s="26"/>
      <c r="BO990" s="26"/>
      <c r="BP990" s="26"/>
      <c r="BQ990" s="26"/>
      <c r="BR990" s="26"/>
      <c r="BS990" s="26"/>
      <c r="BT990" s="26"/>
      <c r="BU990" s="26"/>
      <c r="BV990" s="26"/>
      <c r="BW990" s="26"/>
      <c r="BX990" s="26"/>
      <c r="BY990" s="26"/>
      <c r="BZ990" s="26"/>
      <c r="CA990" s="26"/>
    </row>
    <row r="991" spans="1:79" ht="13">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c r="BI991" s="26"/>
      <c r="BJ991" s="26"/>
      <c r="BK991" s="26"/>
      <c r="BL991" s="26"/>
      <c r="BM991" s="26"/>
      <c r="BN991" s="26"/>
      <c r="BO991" s="26"/>
      <c r="BP991" s="26"/>
      <c r="BQ991" s="26"/>
      <c r="BR991" s="26"/>
      <c r="BS991" s="26"/>
      <c r="BT991" s="26"/>
      <c r="BU991" s="26"/>
      <c r="BV991" s="26"/>
      <c r="BW991" s="26"/>
      <c r="BX991" s="26"/>
      <c r="BY991" s="26"/>
      <c r="BZ991" s="26"/>
      <c r="CA991" s="26"/>
    </row>
    <row r="992" spans="1:79" ht="13">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c r="BI992" s="26"/>
      <c r="BJ992" s="26"/>
      <c r="BK992" s="26"/>
      <c r="BL992" s="26"/>
      <c r="BM992" s="26"/>
      <c r="BN992" s="26"/>
      <c r="BO992" s="26"/>
      <c r="BP992" s="26"/>
      <c r="BQ992" s="26"/>
      <c r="BR992" s="26"/>
      <c r="BS992" s="26"/>
      <c r="BT992" s="26"/>
      <c r="BU992" s="26"/>
      <c r="BV992" s="26"/>
      <c r="BW992" s="26"/>
      <c r="BX992" s="26"/>
      <c r="BY992" s="26"/>
      <c r="BZ992" s="26"/>
      <c r="CA992" s="26"/>
    </row>
    <row r="993" spans="1:79" ht="1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c r="BI993" s="26"/>
      <c r="BJ993" s="26"/>
      <c r="BK993" s="26"/>
      <c r="BL993" s="26"/>
      <c r="BM993" s="26"/>
      <c r="BN993" s="26"/>
      <c r="BO993" s="26"/>
      <c r="BP993" s="26"/>
      <c r="BQ993" s="26"/>
      <c r="BR993" s="26"/>
      <c r="BS993" s="26"/>
      <c r="BT993" s="26"/>
      <c r="BU993" s="26"/>
      <c r="BV993" s="26"/>
      <c r="BW993" s="26"/>
      <c r="BX993" s="26"/>
      <c r="BY993" s="26"/>
      <c r="BZ993" s="26"/>
      <c r="CA993" s="26"/>
    </row>
    <row r="994" spans="1:79" ht="13">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c r="BI994" s="26"/>
      <c r="BJ994" s="26"/>
      <c r="BK994" s="26"/>
      <c r="BL994" s="26"/>
      <c r="BM994" s="26"/>
      <c r="BN994" s="26"/>
      <c r="BO994" s="26"/>
      <c r="BP994" s="26"/>
      <c r="BQ994" s="26"/>
      <c r="BR994" s="26"/>
      <c r="BS994" s="26"/>
      <c r="BT994" s="26"/>
      <c r="BU994" s="26"/>
      <c r="BV994" s="26"/>
      <c r="BW994" s="26"/>
      <c r="BX994" s="26"/>
      <c r="BY994" s="26"/>
      <c r="BZ994" s="26"/>
      <c r="CA994" s="26"/>
    </row>
    <row r="995" spans="1:79" ht="13">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c r="BI995" s="26"/>
      <c r="BJ995" s="26"/>
      <c r="BK995" s="26"/>
      <c r="BL995" s="26"/>
      <c r="BM995" s="26"/>
      <c r="BN995" s="26"/>
      <c r="BO995" s="26"/>
      <c r="BP995" s="26"/>
      <c r="BQ995" s="26"/>
      <c r="BR995" s="26"/>
      <c r="BS995" s="26"/>
      <c r="BT995" s="26"/>
      <c r="BU995" s="26"/>
      <c r="BV995" s="26"/>
      <c r="BW995" s="26"/>
      <c r="BX995" s="26"/>
      <c r="BY995" s="26"/>
      <c r="BZ995" s="26"/>
      <c r="CA995" s="26"/>
    </row>
    <row r="996" spans="1:79" ht="13">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c r="BO996" s="26"/>
      <c r="BP996" s="26"/>
      <c r="BQ996" s="26"/>
      <c r="BR996" s="26"/>
      <c r="BS996" s="26"/>
      <c r="BT996" s="26"/>
      <c r="BU996" s="26"/>
      <c r="BV996" s="26"/>
      <c r="BW996" s="26"/>
      <c r="BX996" s="26"/>
      <c r="BY996" s="26"/>
      <c r="BZ996" s="26"/>
      <c r="CA996" s="26"/>
    </row>
    <row r="997" spans="1:79" ht="13">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c r="BO997" s="26"/>
      <c r="BP997" s="26"/>
      <c r="BQ997" s="26"/>
      <c r="BR997" s="26"/>
      <c r="BS997" s="26"/>
      <c r="BT997" s="26"/>
      <c r="BU997" s="26"/>
      <c r="BV997" s="26"/>
      <c r="BW997" s="26"/>
      <c r="BX997" s="26"/>
      <c r="BY997" s="26"/>
      <c r="BZ997" s="26"/>
      <c r="CA997" s="26"/>
    </row>
    <row r="998" spans="1:79" ht="13">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c r="BO998" s="26"/>
      <c r="BP998" s="26"/>
      <c r="BQ998" s="26"/>
      <c r="BR998" s="26"/>
      <c r="BS998" s="26"/>
      <c r="BT998" s="26"/>
      <c r="BU998" s="26"/>
      <c r="BV998" s="26"/>
      <c r="BW998" s="26"/>
      <c r="BX998" s="26"/>
      <c r="BY998" s="26"/>
      <c r="BZ998" s="26"/>
      <c r="CA998" s="26"/>
    </row>
    <row r="999" spans="1:79" ht="13">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c r="BE999" s="26"/>
      <c r="BF999" s="26"/>
      <c r="BG999" s="26"/>
      <c r="BH999" s="26"/>
      <c r="BI999" s="26"/>
      <c r="BJ999" s="26"/>
      <c r="BK999" s="26"/>
      <c r="BL999" s="26"/>
      <c r="BM999" s="26"/>
      <c r="BN999" s="26"/>
      <c r="BO999" s="26"/>
      <c r="BP999" s="26"/>
      <c r="BQ999" s="26"/>
      <c r="BR999" s="26"/>
      <c r="BS999" s="26"/>
      <c r="BT999" s="26"/>
      <c r="BU999" s="26"/>
      <c r="BV999" s="26"/>
      <c r="BW999" s="26"/>
      <c r="BX999" s="26"/>
      <c r="BY999" s="26"/>
      <c r="BZ999" s="26"/>
      <c r="CA999" s="26"/>
    </row>
    <row r="1000" spans="1:79" ht="1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c r="AZ1000" s="26"/>
      <c r="BA1000" s="26"/>
      <c r="BB1000" s="26"/>
      <c r="BC1000" s="26"/>
      <c r="BD1000" s="26"/>
      <c r="BE1000" s="26"/>
      <c r="BF1000" s="26"/>
      <c r="BG1000" s="26"/>
      <c r="BH1000" s="26"/>
      <c r="BI1000" s="26"/>
      <c r="BJ1000" s="26"/>
      <c r="BK1000" s="26"/>
      <c r="BL1000" s="26"/>
      <c r="BM1000" s="26"/>
      <c r="BN1000" s="26"/>
      <c r="BO1000" s="26"/>
      <c r="BP1000" s="26"/>
      <c r="BQ1000" s="26"/>
      <c r="BR1000" s="26"/>
      <c r="BS1000" s="26"/>
      <c r="BT1000" s="26"/>
      <c r="BU1000" s="26"/>
      <c r="BV1000" s="26"/>
      <c r="BW1000" s="26"/>
      <c r="BX1000" s="26"/>
      <c r="BY1000" s="26"/>
      <c r="BZ1000" s="26"/>
      <c r="CA1000" s="26"/>
    </row>
  </sheetData>
  <mergeCells count="4">
    <mergeCell ref="A3:A5"/>
    <mergeCell ref="B3:B5"/>
    <mergeCell ref="BC3:BC5"/>
    <mergeCell ref="A50:B50"/>
  </mergeCells>
  <hyperlinks>
    <hyperlink ref="A1" location="Contents!A1" display="Contents" xr:uid="{E471973E-1AF5-2E46-92CB-7EBFAEAE72C6}"/>
    <hyperlink ref="A54" r:id="rId1" display="Джерело: Корпорація УкрЕлектроТранс, http://korpmet.org.ua/?page_id=776 " xr:uid="{00000000-0004-0000-0C00-000000000000}"/>
  </hyperlinks>
  <pageMargins left="0.7" right="0.7" top="0.75" bottom="0.75" header="0" footer="0"/>
  <pageSetup orientation="landscape"/>
  <headerFoot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998"/>
  <sheetViews>
    <sheetView topLeftCell="A8" workbookViewId="0">
      <selection activeCell="B47" sqref="B47"/>
    </sheetView>
  </sheetViews>
  <sheetFormatPr baseColWidth="10" defaultColWidth="12.6640625" defaultRowHeight="15.75" customHeight="1"/>
  <cols>
    <col min="1" max="1" width="26.33203125" customWidth="1"/>
    <col min="2" max="2" width="21.1640625" customWidth="1"/>
    <col min="3" max="3" width="38.33203125" customWidth="1"/>
    <col min="4" max="4" width="17.5" customWidth="1"/>
    <col min="5" max="5" width="12.33203125" customWidth="1"/>
    <col min="6" max="6" width="22.1640625" customWidth="1"/>
    <col min="7" max="7" width="12.1640625" customWidth="1"/>
    <col min="8" max="8" width="14.6640625" customWidth="1"/>
    <col min="9" max="9" width="12" customWidth="1"/>
    <col min="10" max="10" width="16.33203125" customWidth="1"/>
    <col min="11" max="11" width="12.33203125" customWidth="1"/>
    <col min="12" max="12" width="11.6640625" customWidth="1"/>
    <col min="13" max="13" width="12.33203125" customWidth="1"/>
    <col min="14" max="14" width="16.1640625" customWidth="1"/>
    <col min="15" max="15" width="12.5" customWidth="1"/>
    <col min="16" max="16" width="22.6640625" customWidth="1"/>
    <col min="17" max="17" width="12.5" customWidth="1"/>
    <col min="18" max="18" width="15.6640625" customWidth="1"/>
    <col min="19" max="27" width="7.6640625" customWidth="1"/>
  </cols>
  <sheetData>
    <row r="1" spans="1:27" ht="18">
      <c r="A1" s="322" t="s">
        <v>1004</v>
      </c>
    </row>
    <row r="2" spans="1:27" ht="23" customHeight="1" thickBot="1">
      <c r="A2" s="538" t="s">
        <v>1164</v>
      </c>
      <c r="B2" s="272"/>
      <c r="C2" s="26"/>
      <c r="D2" s="273"/>
      <c r="E2" s="273"/>
      <c r="F2" s="273"/>
      <c r="G2" s="273"/>
      <c r="H2" s="273"/>
      <c r="I2" s="273"/>
      <c r="J2" s="273"/>
      <c r="K2" s="273"/>
      <c r="L2" s="273"/>
      <c r="M2" s="273"/>
      <c r="N2" s="273"/>
      <c r="O2" s="273"/>
      <c r="P2" s="273"/>
      <c r="Q2" s="273"/>
      <c r="R2" s="539"/>
      <c r="S2" s="26"/>
      <c r="T2" s="26"/>
      <c r="U2" s="26"/>
      <c r="V2" s="26"/>
      <c r="W2" s="26"/>
      <c r="X2" s="26"/>
      <c r="Y2" s="26"/>
      <c r="Z2" s="26"/>
      <c r="AA2" s="26"/>
    </row>
    <row r="3" spans="1:27" ht="23" customHeight="1" thickBot="1">
      <c r="A3" s="538"/>
      <c r="B3" s="272"/>
      <c r="C3" s="26"/>
      <c r="D3" s="553" t="s">
        <v>1183</v>
      </c>
      <c r="E3" s="554"/>
      <c r="F3" s="554"/>
      <c r="G3" s="554"/>
      <c r="H3" s="554"/>
      <c r="I3" s="554"/>
      <c r="J3" s="554"/>
      <c r="K3" s="554"/>
      <c r="L3" s="554"/>
      <c r="M3" s="554"/>
      <c r="N3" s="554"/>
      <c r="O3" s="554"/>
      <c r="P3" s="554"/>
      <c r="Q3" s="554"/>
      <c r="R3" s="561"/>
      <c r="S3" s="26"/>
      <c r="T3" s="26"/>
      <c r="U3" s="26"/>
      <c r="V3" s="26"/>
      <c r="W3" s="26"/>
      <c r="X3" s="26"/>
      <c r="Y3" s="26"/>
      <c r="Z3" s="26"/>
      <c r="AA3" s="26"/>
    </row>
    <row r="4" spans="1:27" ht="40" customHeight="1" thickBot="1">
      <c r="A4" s="538"/>
      <c r="B4" s="272"/>
      <c r="C4" s="26"/>
      <c r="D4" s="399" t="s">
        <v>1177</v>
      </c>
      <c r="E4" s="552"/>
      <c r="F4" s="399" t="s">
        <v>1176</v>
      </c>
      <c r="G4" s="552"/>
      <c r="H4" s="399" t="s">
        <v>1175</v>
      </c>
      <c r="I4" s="552"/>
      <c r="J4" s="399" t="s">
        <v>1174</v>
      </c>
      <c r="K4" s="400"/>
      <c r="L4" s="400" t="s">
        <v>1173</v>
      </c>
      <c r="M4" s="552"/>
      <c r="N4" s="399" t="s">
        <v>1172</v>
      </c>
      <c r="O4" s="552"/>
      <c r="P4" s="399" t="s">
        <v>1169</v>
      </c>
      <c r="Q4" s="400"/>
      <c r="R4" s="562"/>
      <c r="S4" s="26"/>
      <c r="T4" s="26"/>
      <c r="U4" s="26"/>
      <c r="V4" s="26"/>
      <c r="W4" s="26"/>
      <c r="X4" s="26"/>
      <c r="Y4" s="26"/>
      <c r="Z4" s="26"/>
      <c r="AA4" s="26"/>
    </row>
    <row r="5" spans="1:27" ht="109" customHeight="1" thickBot="1">
      <c r="A5" s="560" t="s">
        <v>1165</v>
      </c>
      <c r="B5" s="559" t="s">
        <v>1166</v>
      </c>
      <c r="C5" s="559" t="s">
        <v>1078</v>
      </c>
      <c r="D5" s="557" t="s">
        <v>1178</v>
      </c>
      <c r="E5" s="563" t="s">
        <v>1171</v>
      </c>
      <c r="F5" s="564" t="s">
        <v>1179</v>
      </c>
      <c r="G5" s="563" t="s">
        <v>1463</v>
      </c>
      <c r="H5" s="564" t="s">
        <v>1180</v>
      </c>
      <c r="I5" s="558" t="s">
        <v>1464</v>
      </c>
      <c r="J5" s="564" t="s">
        <v>1190</v>
      </c>
      <c r="K5" s="563" t="s">
        <v>1465</v>
      </c>
      <c r="L5" s="565" t="s">
        <v>1181</v>
      </c>
      <c r="M5" s="558" t="s">
        <v>1466</v>
      </c>
      <c r="N5" s="564" t="s">
        <v>1182</v>
      </c>
      <c r="O5" s="563" t="s">
        <v>1467</v>
      </c>
      <c r="P5" s="565" t="s">
        <v>1170</v>
      </c>
      <c r="Q5" s="563" t="s">
        <v>1468</v>
      </c>
      <c r="R5" s="491" t="s">
        <v>1168</v>
      </c>
      <c r="S5" s="26"/>
      <c r="T5" s="26"/>
      <c r="U5" s="26"/>
      <c r="V5" s="26"/>
      <c r="W5" s="26"/>
      <c r="X5" s="26"/>
      <c r="Y5" s="26"/>
      <c r="Z5" s="26"/>
      <c r="AA5" s="26"/>
    </row>
    <row r="6" spans="1:27" ht="14.25" customHeight="1">
      <c r="A6" s="555">
        <v>1</v>
      </c>
      <c r="B6" s="556" t="s">
        <v>496</v>
      </c>
      <c r="C6" s="275" t="s">
        <v>1104</v>
      </c>
      <c r="D6" s="535">
        <v>97.5</v>
      </c>
      <c r="E6" s="276">
        <v>16</v>
      </c>
      <c r="F6" s="535">
        <v>1868</v>
      </c>
      <c r="G6" s="276">
        <v>6</v>
      </c>
      <c r="H6" s="290">
        <v>19.7</v>
      </c>
      <c r="I6" s="6">
        <v>2</v>
      </c>
      <c r="J6" s="536">
        <v>0.36399999999999999</v>
      </c>
      <c r="K6" s="276">
        <v>5</v>
      </c>
      <c r="L6" s="537">
        <v>7.5</v>
      </c>
      <c r="M6" s="6">
        <v>11</v>
      </c>
      <c r="N6" s="536">
        <v>1.2609999999999999</v>
      </c>
      <c r="O6" s="276">
        <v>1</v>
      </c>
      <c r="P6" s="277">
        <v>14033.69</v>
      </c>
      <c r="Q6" s="6">
        <v>1</v>
      </c>
      <c r="R6" s="506">
        <v>42</v>
      </c>
      <c r="S6" s="26"/>
      <c r="T6" s="26"/>
      <c r="U6" s="26"/>
      <c r="V6" s="26"/>
      <c r="W6" s="26"/>
      <c r="X6" s="26"/>
      <c r="Y6" s="26"/>
      <c r="Z6" s="26"/>
      <c r="AA6" s="26"/>
    </row>
    <row r="7" spans="1:27" ht="14.25" customHeight="1">
      <c r="A7" s="531">
        <v>2</v>
      </c>
      <c r="B7" s="274" t="s">
        <v>635</v>
      </c>
      <c r="C7" s="343" t="s">
        <v>1343</v>
      </c>
      <c r="D7" s="278">
        <v>90.8</v>
      </c>
      <c r="E7" s="279">
        <v>21</v>
      </c>
      <c r="F7" s="278">
        <v>1818</v>
      </c>
      <c r="G7" s="280">
        <v>7</v>
      </c>
      <c r="H7" s="281">
        <v>15.71</v>
      </c>
      <c r="I7" s="282">
        <v>5</v>
      </c>
      <c r="J7" s="283">
        <v>0.36299999999999999</v>
      </c>
      <c r="K7" s="280">
        <v>6</v>
      </c>
      <c r="L7" s="284">
        <v>4.8</v>
      </c>
      <c r="M7" s="282">
        <v>1</v>
      </c>
      <c r="N7" s="283">
        <v>1.139</v>
      </c>
      <c r="O7" s="280">
        <v>4</v>
      </c>
      <c r="P7" s="285">
        <v>13306.96</v>
      </c>
      <c r="Q7" s="282">
        <v>2</v>
      </c>
      <c r="R7" s="146">
        <v>46</v>
      </c>
      <c r="S7" s="26"/>
      <c r="T7" s="26"/>
      <c r="U7" s="26"/>
      <c r="V7" s="26"/>
      <c r="W7" s="26"/>
      <c r="X7" s="26"/>
      <c r="Y7" s="26"/>
      <c r="Z7" s="26"/>
      <c r="AA7" s="26"/>
    </row>
    <row r="8" spans="1:27" ht="14.25" customHeight="1">
      <c r="A8" s="530">
        <v>3</v>
      </c>
      <c r="B8" s="274" t="s">
        <v>486</v>
      </c>
      <c r="C8" s="205" t="s">
        <v>1103</v>
      </c>
      <c r="D8" s="278">
        <v>96.4</v>
      </c>
      <c r="E8" s="280">
        <v>17</v>
      </c>
      <c r="F8" s="278">
        <v>2004</v>
      </c>
      <c r="G8" s="280">
        <v>4</v>
      </c>
      <c r="H8" s="281">
        <v>18.79</v>
      </c>
      <c r="I8" s="282">
        <v>3</v>
      </c>
      <c r="J8" s="283">
        <v>0.41599999999999998</v>
      </c>
      <c r="K8" s="280">
        <v>2</v>
      </c>
      <c r="L8" s="284">
        <v>8.1</v>
      </c>
      <c r="M8" s="282">
        <v>14</v>
      </c>
      <c r="N8" s="283">
        <v>1.0489999999999999</v>
      </c>
      <c r="O8" s="280">
        <v>9</v>
      </c>
      <c r="P8" s="285">
        <v>11915.18</v>
      </c>
      <c r="Q8" s="280">
        <v>4</v>
      </c>
      <c r="R8" s="534">
        <v>53</v>
      </c>
      <c r="S8" s="26"/>
      <c r="T8" s="26"/>
      <c r="U8" s="26"/>
      <c r="V8" s="26"/>
      <c r="W8" s="26"/>
      <c r="X8" s="26"/>
      <c r="Y8" s="26"/>
      <c r="Z8" s="26"/>
      <c r="AA8" s="26"/>
    </row>
    <row r="9" spans="1:27" ht="14.25" customHeight="1">
      <c r="A9" s="531">
        <v>4</v>
      </c>
      <c r="B9" s="274" t="s">
        <v>701</v>
      </c>
      <c r="C9" s="287" t="s">
        <v>1184</v>
      </c>
      <c r="D9" s="278">
        <v>130.1</v>
      </c>
      <c r="E9" s="280">
        <v>3</v>
      </c>
      <c r="F9" s="278">
        <v>2652</v>
      </c>
      <c r="G9" s="280">
        <v>1</v>
      </c>
      <c r="H9" s="281">
        <v>13.77</v>
      </c>
      <c r="I9" s="282">
        <v>8</v>
      </c>
      <c r="J9" s="283">
        <v>0.441</v>
      </c>
      <c r="K9" s="280">
        <v>1</v>
      </c>
      <c r="L9" s="284">
        <v>11.3</v>
      </c>
      <c r="M9" s="282">
        <v>19</v>
      </c>
      <c r="N9" s="283">
        <v>1.0129999999999999</v>
      </c>
      <c r="O9" s="280">
        <v>11</v>
      </c>
      <c r="P9" s="285">
        <v>6512</v>
      </c>
      <c r="Q9" s="280">
        <v>30</v>
      </c>
      <c r="R9" s="146">
        <v>73</v>
      </c>
      <c r="S9" s="26"/>
      <c r="T9" s="26"/>
      <c r="U9" s="26"/>
      <c r="V9" s="26"/>
      <c r="W9" s="26"/>
      <c r="X9" s="26"/>
      <c r="Y9" s="26"/>
      <c r="Z9" s="26"/>
      <c r="AA9" s="26"/>
    </row>
    <row r="10" spans="1:27" ht="18" customHeight="1">
      <c r="A10" s="530">
        <v>5</v>
      </c>
      <c r="B10" s="288" t="s">
        <v>692</v>
      </c>
      <c r="C10" s="343" t="s">
        <v>1102</v>
      </c>
      <c r="D10" s="289">
        <v>137</v>
      </c>
      <c r="E10" s="276">
        <v>1</v>
      </c>
      <c r="F10" s="289">
        <v>1961</v>
      </c>
      <c r="G10" s="276">
        <v>5</v>
      </c>
      <c r="H10" s="290">
        <v>8.83</v>
      </c>
      <c r="I10" s="6">
        <v>19</v>
      </c>
      <c r="J10" s="291">
        <v>0.25800000000000001</v>
      </c>
      <c r="K10" s="276">
        <v>12</v>
      </c>
      <c r="L10" s="292">
        <v>9.6999999999999993</v>
      </c>
      <c r="M10" s="6">
        <v>18</v>
      </c>
      <c r="N10" s="291">
        <v>1.0620000000000001</v>
      </c>
      <c r="O10" s="276">
        <v>8</v>
      </c>
      <c r="P10" s="277">
        <v>10095.700000000001</v>
      </c>
      <c r="Q10" s="6">
        <v>11</v>
      </c>
      <c r="R10" s="534">
        <v>74</v>
      </c>
      <c r="S10" s="26"/>
      <c r="T10" s="26"/>
      <c r="U10" s="26"/>
      <c r="V10" s="26"/>
      <c r="W10" s="26"/>
      <c r="X10" s="26"/>
      <c r="Y10" s="26"/>
      <c r="Z10" s="26"/>
      <c r="AA10" s="26"/>
    </row>
    <row r="11" spans="1:27" ht="14.25" customHeight="1">
      <c r="A11" s="382">
        <v>6</v>
      </c>
      <c r="B11" s="274" t="s">
        <v>696</v>
      </c>
      <c r="C11" s="343" t="s">
        <v>1185</v>
      </c>
      <c r="D11" s="278">
        <v>93.1</v>
      </c>
      <c r="E11" s="280">
        <v>20</v>
      </c>
      <c r="F11" s="278">
        <v>1620</v>
      </c>
      <c r="G11" s="280">
        <v>11</v>
      </c>
      <c r="H11" s="281">
        <v>14.71</v>
      </c>
      <c r="I11" s="282">
        <v>6</v>
      </c>
      <c r="J11" s="283">
        <v>0.41599999999999998</v>
      </c>
      <c r="K11" s="280">
        <v>2</v>
      </c>
      <c r="L11" s="284">
        <v>6.6</v>
      </c>
      <c r="M11" s="282">
        <v>6</v>
      </c>
      <c r="N11" s="283">
        <v>0.96199999999999997</v>
      </c>
      <c r="O11" s="280">
        <v>18</v>
      </c>
      <c r="P11" s="285">
        <v>9370</v>
      </c>
      <c r="Q11" s="280">
        <v>19</v>
      </c>
      <c r="R11" s="506">
        <v>82</v>
      </c>
      <c r="S11" s="26"/>
      <c r="T11" s="26"/>
      <c r="U11" s="26"/>
      <c r="V11" s="26"/>
      <c r="W11" s="26"/>
      <c r="X11" s="26"/>
      <c r="Y11" s="26"/>
      <c r="Z11" s="26"/>
      <c r="AA11" s="26"/>
    </row>
    <row r="12" spans="1:27" ht="14.25" customHeight="1">
      <c r="A12" s="530">
        <v>7</v>
      </c>
      <c r="B12" s="274" t="s">
        <v>677</v>
      </c>
      <c r="C12" s="343" t="s">
        <v>1349</v>
      </c>
      <c r="D12" s="289">
        <v>100.5</v>
      </c>
      <c r="E12" s="276">
        <v>14</v>
      </c>
      <c r="F12" s="289">
        <v>1574</v>
      </c>
      <c r="G12" s="276">
        <v>14</v>
      </c>
      <c r="H12" s="290">
        <v>14.41</v>
      </c>
      <c r="I12" s="6">
        <v>7</v>
      </c>
      <c r="J12" s="291">
        <v>0.35599999999999998</v>
      </c>
      <c r="K12" s="276">
        <v>7</v>
      </c>
      <c r="L12" s="292">
        <v>8.3000000000000007</v>
      </c>
      <c r="M12" s="6">
        <v>15</v>
      </c>
      <c r="N12" s="291">
        <v>1.0149999999999999</v>
      </c>
      <c r="O12" s="276">
        <v>10</v>
      </c>
      <c r="P12" s="277">
        <v>9279</v>
      </c>
      <c r="Q12" s="6">
        <v>21</v>
      </c>
      <c r="R12" s="146">
        <v>88</v>
      </c>
      <c r="S12" s="26"/>
      <c r="T12" s="26"/>
      <c r="U12" s="26"/>
      <c r="V12" s="26"/>
      <c r="W12" s="26"/>
      <c r="X12" s="26"/>
      <c r="Y12" s="26"/>
      <c r="Z12" s="26"/>
      <c r="AA12" s="26"/>
    </row>
    <row r="13" spans="1:27" ht="14.25" customHeight="1">
      <c r="A13" s="531">
        <v>8</v>
      </c>
      <c r="B13" s="274" t="s">
        <v>494</v>
      </c>
      <c r="C13" s="32" t="s">
        <v>1186</v>
      </c>
      <c r="D13" s="278">
        <v>102.6</v>
      </c>
      <c r="E13" s="280">
        <v>12</v>
      </c>
      <c r="F13" s="278">
        <v>962</v>
      </c>
      <c r="G13" s="280">
        <v>25</v>
      </c>
      <c r="H13" s="281">
        <v>10.67</v>
      </c>
      <c r="I13" s="282">
        <v>12</v>
      </c>
      <c r="J13" s="283">
        <v>0.189</v>
      </c>
      <c r="K13" s="280">
        <v>21</v>
      </c>
      <c r="L13" s="284">
        <v>6.3</v>
      </c>
      <c r="M13" s="282">
        <v>5</v>
      </c>
      <c r="N13" s="283">
        <v>1.1020000000000001</v>
      </c>
      <c r="O13" s="280">
        <v>7</v>
      </c>
      <c r="P13" s="285">
        <v>10705.92</v>
      </c>
      <c r="Q13" s="280">
        <v>9</v>
      </c>
      <c r="R13" s="534">
        <v>91</v>
      </c>
      <c r="S13" s="26"/>
      <c r="T13" s="26"/>
      <c r="U13" s="26"/>
      <c r="V13" s="26"/>
      <c r="W13" s="26"/>
      <c r="X13" s="26"/>
      <c r="Y13" s="26"/>
      <c r="Z13" s="26"/>
      <c r="AA13" s="26"/>
    </row>
    <row r="14" spans="1:27" ht="14.25" customHeight="1">
      <c r="A14" s="530">
        <v>8</v>
      </c>
      <c r="B14" s="274" t="s">
        <v>698</v>
      </c>
      <c r="C14" s="343" t="s">
        <v>1348</v>
      </c>
      <c r="D14" s="289">
        <v>101</v>
      </c>
      <c r="E14" s="276">
        <v>13</v>
      </c>
      <c r="F14" s="289">
        <v>904</v>
      </c>
      <c r="G14" s="276">
        <v>26</v>
      </c>
      <c r="H14" s="290">
        <v>19.82</v>
      </c>
      <c r="I14" s="6">
        <v>1</v>
      </c>
      <c r="J14" s="291">
        <v>0.41</v>
      </c>
      <c r="K14" s="276">
        <v>3</v>
      </c>
      <c r="L14" s="292">
        <v>9.1</v>
      </c>
      <c r="M14" s="6">
        <v>17</v>
      </c>
      <c r="N14" s="291">
        <v>0.88200000000000001</v>
      </c>
      <c r="O14" s="276">
        <v>26</v>
      </c>
      <c r="P14" s="277">
        <v>11598</v>
      </c>
      <c r="Q14" s="6">
        <v>5</v>
      </c>
      <c r="R14" s="146">
        <v>91</v>
      </c>
      <c r="S14" s="26"/>
      <c r="T14" s="26"/>
      <c r="U14" s="26"/>
      <c r="V14" s="26"/>
      <c r="W14" s="26"/>
      <c r="X14" s="26"/>
      <c r="Y14" s="26"/>
      <c r="Z14" s="26"/>
      <c r="AA14" s="26"/>
    </row>
    <row r="15" spans="1:27" ht="14.25" customHeight="1">
      <c r="A15" s="531">
        <v>9</v>
      </c>
      <c r="B15" s="274" t="s">
        <v>477</v>
      </c>
      <c r="C15" s="343" t="s">
        <v>1117</v>
      </c>
      <c r="D15" s="278">
        <v>136</v>
      </c>
      <c r="E15" s="280">
        <v>2</v>
      </c>
      <c r="F15" s="278">
        <v>1479</v>
      </c>
      <c r="G15" s="280">
        <v>16</v>
      </c>
      <c r="H15" s="281">
        <v>12.46</v>
      </c>
      <c r="I15" s="282">
        <v>9</v>
      </c>
      <c r="J15" s="283">
        <v>0.26400000000000001</v>
      </c>
      <c r="K15" s="280">
        <v>10</v>
      </c>
      <c r="L15" s="284">
        <v>13.5</v>
      </c>
      <c r="M15" s="282">
        <v>21</v>
      </c>
      <c r="N15" s="283">
        <v>0.83499999999999996</v>
      </c>
      <c r="O15" s="280">
        <v>28</v>
      </c>
      <c r="P15" s="285">
        <v>10779.61</v>
      </c>
      <c r="Q15" s="280">
        <v>8</v>
      </c>
      <c r="R15" s="146">
        <v>94</v>
      </c>
      <c r="S15" s="26"/>
      <c r="T15" s="26"/>
      <c r="U15" s="26"/>
      <c r="V15" s="26"/>
      <c r="W15" s="26"/>
      <c r="X15" s="26"/>
      <c r="Y15" s="26"/>
      <c r="Z15" s="26"/>
      <c r="AA15" s="26"/>
    </row>
    <row r="16" spans="1:27" ht="14.25" customHeight="1">
      <c r="A16" s="530">
        <v>10</v>
      </c>
      <c r="B16" s="274" t="s">
        <v>498</v>
      </c>
      <c r="C16" s="343" t="s">
        <v>1105</v>
      </c>
      <c r="D16" s="289">
        <v>94.4</v>
      </c>
      <c r="E16" s="276">
        <v>19</v>
      </c>
      <c r="F16" s="289">
        <v>702</v>
      </c>
      <c r="G16" s="276">
        <v>29</v>
      </c>
      <c r="H16" s="290">
        <v>16.07</v>
      </c>
      <c r="I16" s="6">
        <v>4</v>
      </c>
      <c r="J16" s="291">
        <v>0.29799999999999999</v>
      </c>
      <c r="K16" s="276">
        <v>8</v>
      </c>
      <c r="L16" s="292">
        <v>6.3</v>
      </c>
      <c r="M16" s="6">
        <v>5</v>
      </c>
      <c r="N16" s="291">
        <v>0.85499999999999998</v>
      </c>
      <c r="O16" s="276">
        <v>27</v>
      </c>
      <c r="P16" s="277">
        <v>13283.03</v>
      </c>
      <c r="Q16" s="6">
        <v>3</v>
      </c>
      <c r="R16" s="146">
        <v>95</v>
      </c>
      <c r="S16" s="26"/>
      <c r="T16" s="26"/>
      <c r="U16" s="26"/>
      <c r="V16" s="26"/>
      <c r="W16" s="26"/>
      <c r="X16" s="26"/>
      <c r="Y16" s="26"/>
      <c r="Z16" s="26"/>
      <c r="AA16" s="26"/>
    </row>
    <row r="17" spans="1:27" ht="14.25" customHeight="1">
      <c r="A17" s="531">
        <v>10</v>
      </c>
      <c r="B17" s="274" t="s">
        <v>684</v>
      </c>
      <c r="C17" s="343" t="s">
        <v>1108</v>
      </c>
      <c r="D17" s="278">
        <v>104.6</v>
      </c>
      <c r="E17" s="280">
        <v>11</v>
      </c>
      <c r="F17" s="278">
        <v>1486</v>
      </c>
      <c r="G17" s="280">
        <v>15</v>
      </c>
      <c r="H17" s="281">
        <v>8.9499999999999993</v>
      </c>
      <c r="I17" s="282">
        <v>18</v>
      </c>
      <c r="J17" s="283">
        <v>0.27400000000000002</v>
      </c>
      <c r="K17" s="280">
        <v>9</v>
      </c>
      <c r="L17" s="284">
        <v>7.4</v>
      </c>
      <c r="M17" s="282">
        <v>10</v>
      </c>
      <c r="N17" s="283">
        <v>0.999</v>
      </c>
      <c r="O17" s="280">
        <v>14</v>
      </c>
      <c r="P17" s="285">
        <v>9464</v>
      </c>
      <c r="Q17" s="280">
        <v>18</v>
      </c>
      <c r="R17" s="146">
        <v>95</v>
      </c>
      <c r="S17" s="26"/>
      <c r="T17" s="26"/>
      <c r="U17" s="26"/>
      <c r="V17" s="26"/>
      <c r="W17" s="26"/>
      <c r="X17" s="26"/>
      <c r="Y17" s="26"/>
      <c r="Z17" s="26"/>
      <c r="AA17" s="26"/>
    </row>
    <row r="18" spans="1:27" ht="14.25" customHeight="1">
      <c r="A18" s="530">
        <v>11</v>
      </c>
      <c r="B18" s="274" t="s">
        <v>663</v>
      </c>
      <c r="C18" s="343" t="s">
        <v>1188</v>
      </c>
      <c r="D18" s="289">
        <v>100.3</v>
      </c>
      <c r="E18" s="276">
        <v>15</v>
      </c>
      <c r="F18" s="289">
        <v>1648</v>
      </c>
      <c r="G18" s="276">
        <v>9</v>
      </c>
      <c r="H18" s="290">
        <v>12.14</v>
      </c>
      <c r="I18" s="6">
        <v>10</v>
      </c>
      <c r="J18" s="291">
        <v>0.38300000000000001</v>
      </c>
      <c r="K18" s="276">
        <v>4</v>
      </c>
      <c r="L18" s="292">
        <v>7.6</v>
      </c>
      <c r="M18" s="6">
        <v>12</v>
      </c>
      <c r="N18" s="291">
        <v>0.93799999999999994</v>
      </c>
      <c r="O18" s="276">
        <v>22</v>
      </c>
      <c r="P18" s="277">
        <v>8550</v>
      </c>
      <c r="Q18" s="6">
        <v>26</v>
      </c>
      <c r="R18" s="146">
        <v>98</v>
      </c>
      <c r="S18" s="26"/>
      <c r="T18" s="26"/>
      <c r="U18" s="26"/>
      <c r="V18" s="26"/>
      <c r="W18" s="26"/>
      <c r="X18" s="26"/>
      <c r="Y18" s="26"/>
      <c r="Z18" s="26"/>
      <c r="AA18" s="26"/>
    </row>
    <row r="19" spans="1:27" ht="14.25" customHeight="1">
      <c r="A19" s="531">
        <v>12</v>
      </c>
      <c r="B19" s="274" t="s">
        <v>675</v>
      </c>
      <c r="C19" s="369" t="s">
        <v>1189</v>
      </c>
      <c r="D19" s="278">
        <v>106.2</v>
      </c>
      <c r="E19" s="280">
        <v>10</v>
      </c>
      <c r="F19" s="278">
        <v>2100</v>
      </c>
      <c r="G19" s="280">
        <v>3</v>
      </c>
      <c r="H19" s="281">
        <v>7.93</v>
      </c>
      <c r="I19" s="282">
        <v>22</v>
      </c>
      <c r="J19" s="283">
        <v>0.223</v>
      </c>
      <c r="K19" s="280">
        <v>15</v>
      </c>
      <c r="L19" s="284">
        <v>7.9</v>
      </c>
      <c r="M19" s="282">
        <v>13</v>
      </c>
      <c r="N19" s="283">
        <v>0.93899999999999995</v>
      </c>
      <c r="O19" s="280">
        <v>21</v>
      </c>
      <c r="P19" s="285">
        <v>9672</v>
      </c>
      <c r="Q19" s="280">
        <v>17</v>
      </c>
      <c r="R19" s="146">
        <v>101</v>
      </c>
      <c r="S19" s="26"/>
      <c r="T19" s="26"/>
      <c r="U19" s="26"/>
      <c r="V19" s="26"/>
      <c r="W19" s="26"/>
      <c r="X19" s="26"/>
      <c r="Y19" s="26"/>
      <c r="Z19" s="26"/>
      <c r="AA19" s="26"/>
    </row>
    <row r="20" spans="1:27" ht="14.25" customHeight="1">
      <c r="A20" s="530">
        <v>13</v>
      </c>
      <c r="B20" s="274" t="s">
        <v>652</v>
      </c>
      <c r="C20" s="343" t="s">
        <v>1131</v>
      </c>
      <c r="D20" s="289">
        <v>120</v>
      </c>
      <c r="E20" s="276">
        <v>7</v>
      </c>
      <c r="F20" s="289">
        <v>2601</v>
      </c>
      <c r="G20" s="276">
        <v>2</v>
      </c>
      <c r="H20" s="290">
        <v>7.95</v>
      </c>
      <c r="I20" s="6">
        <v>21</v>
      </c>
      <c r="J20" s="291">
        <v>0.217</v>
      </c>
      <c r="K20" s="276">
        <v>16</v>
      </c>
      <c r="L20" s="292">
        <v>8.3000000000000007</v>
      </c>
      <c r="M20" s="6">
        <v>15</v>
      </c>
      <c r="N20" s="291">
        <v>0.96299999999999997</v>
      </c>
      <c r="O20" s="276">
        <v>17</v>
      </c>
      <c r="P20" s="277">
        <v>8382</v>
      </c>
      <c r="Q20" s="6">
        <v>27</v>
      </c>
      <c r="R20" s="146">
        <v>105</v>
      </c>
      <c r="S20" s="26"/>
      <c r="T20" s="26"/>
      <c r="U20" s="26"/>
      <c r="V20" s="26"/>
      <c r="W20" s="26"/>
      <c r="X20" s="26"/>
      <c r="Y20" s="26"/>
      <c r="Z20" s="26"/>
      <c r="AA20" s="26"/>
    </row>
    <row r="21" spans="1:27" ht="14.25" customHeight="1">
      <c r="A21" s="531">
        <v>14</v>
      </c>
      <c r="B21" s="274" t="s">
        <v>668</v>
      </c>
      <c r="C21" s="286" t="s">
        <v>1191</v>
      </c>
      <c r="D21" s="284">
        <v>90.5</v>
      </c>
      <c r="E21" s="280">
        <v>22</v>
      </c>
      <c r="F21" s="278">
        <v>1608</v>
      </c>
      <c r="G21" s="280">
        <v>12</v>
      </c>
      <c r="H21" s="281">
        <v>7.5</v>
      </c>
      <c r="I21" s="282">
        <v>24</v>
      </c>
      <c r="J21" s="283">
        <v>0.19500000000000001</v>
      </c>
      <c r="K21" s="280">
        <v>18</v>
      </c>
      <c r="L21" s="284">
        <v>6</v>
      </c>
      <c r="M21" s="282">
        <v>4</v>
      </c>
      <c r="N21" s="283">
        <v>1.143</v>
      </c>
      <c r="O21" s="280">
        <v>3</v>
      </c>
      <c r="P21" s="285">
        <v>9032</v>
      </c>
      <c r="Q21" s="280">
        <v>24</v>
      </c>
      <c r="R21" s="146">
        <v>107</v>
      </c>
      <c r="S21" s="26"/>
      <c r="T21" s="26"/>
      <c r="U21" s="26"/>
      <c r="V21" s="26"/>
      <c r="W21" s="26"/>
      <c r="X21" s="26"/>
      <c r="Y21" s="26"/>
      <c r="Z21" s="26"/>
      <c r="AA21" s="26"/>
    </row>
    <row r="22" spans="1:27" ht="14.25" customHeight="1">
      <c r="A22" s="530">
        <v>15</v>
      </c>
      <c r="B22" s="274" t="s">
        <v>492</v>
      </c>
      <c r="C22" s="343" t="s">
        <v>1192</v>
      </c>
      <c r="D22" s="289">
        <v>85.9</v>
      </c>
      <c r="E22" s="276">
        <v>23</v>
      </c>
      <c r="F22" s="289">
        <v>1171</v>
      </c>
      <c r="G22" s="276">
        <v>21</v>
      </c>
      <c r="H22" s="290">
        <v>9.6999999999999993</v>
      </c>
      <c r="I22" s="6">
        <v>13</v>
      </c>
      <c r="J22" s="291">
        <v>0.25</v>
      </c>
      <c r="K22" s="276">
        <v>13</v>
      </c>
      <c r="L22" s="292">
        <v>8.3000000000000007</v>
      </c>
      <c r="M22" s="6">
        <v>15</v>
      </c>
      <c r="N22" s="291">
        <v>1.1060000000000001</v>
      </c>
      <c r="O22" s="276">
        <v>5</v>
      </c>
      <c r="P22" s="277">
        <v>9248.7800000000007</v>
      </c>
      <c r="Q22" s="6">
        <v>22</v>
      </c>
      <c r="R22" s="146">
        <v>112</v>
      </c>
      <c r="S22" s="26"/>
      <c r="T22" s="26"/>
      <c r="U22" s="26"/>
      <c r="V22" s="26"/>
      <c r="W22" s="26"/>
      <c r="X22" s="26"/>
      <c r="Y22" s="26"/>
      <c r="Z22" s="26"/>
      <c r="AA22" s="26"/>
    </row>
    <row r="23" spans="1:27" ht="14.25" customHeight="1">
      <c r="A23" s="530">
        <v>16</v>
      </c>
      <c r="B23" s="274" t="s">
        <v>686</v>
      </c>
      <c r="C23" s="343" t="s">
        <v>1201</v>
      </c>
      <c r="D23" s="278">
        <v>78.3</v>
      </c>
      <c r="E23" s="280">
        <v>26</v>
      </c>
      <c r="F23" s="278">
        <v>1630</v>
      </c>
      <c r="G23" s="280">
        <v>10</v>
      </c>
      <c r="H23" s="281">
        <v>11.2</v>
      </c>
      <c r="I23" s="282">
        <v>11</v>
      </c>
      <c r="J23" s="283">
        <v>0.20699999999999999</v>
      </c>
      <c r="K23" s="280">
        <v>17</v>
      </c>
      <c r="L23" s="284">
        <v>7.6</v>
      </c>
      <c r="M23" s="282">
        <v>12</v>
      </c>
      <c r="N23" s="283">
        <v>0.88300000000000001</v>
      </c>
      <c r="O23" s="280">
        <v>25</v>
      </c>
      <c r="P23" s="285">
        <v>10039.700000000001</v>
      </c>
      <c r="Q23" s="280">
        <v>12</v>
      </c>
      <c r="R23" s="533">
        <v>113</v>
      </c>
      <c r="S23" s="26"/>
      <c r="T23" s="26"/>
      <c r="U23" s="26"/>
      <c r="V23" s="26"/>
      <c r="W23" s="26"/>
      <c r="X23" s="26"/>
      <c r="Y23" s="26"/>
      <c r="Z23" s="26"/>
      <c r="AA23" s="26"/>
    </row>
    <row r="24" spans="1:27" ht="14.25" customHeight="1">
      <c r="A24" s="531">
        <v>17</v>
      </c>
      <c r="B24" s="274" t="s">
        <v>665</v>
      </c>
      <c r="C24" s="343" t="s">
        <v>1193</v>
      </c>
      <c r="D24" s="289">
        <v>70.400000000000006</v>
      </c>
      <c r="E24" s="276">
        <v>29</v>
      </c>
      <c r="F24" s="289">
        <v>1006</v>
      </c>
      <c r="G24" s="276">
        <v>24</v>
      </c>
      <c r="H24" s="290">
        <v>9</v>
      </c>
      <c r="I24" s="6">
        <v>17</v>
      </c>
      <c r="J24" s="291">
        <v>0.24399999999999999</v>
      </c>
      <c r="K24" s="276">
        <v>14</v>
      </c>
      <c r="L24" s="292">
        <v>6.8</v>
      </c>
      <c r="M24" s="6">
        <v>7</v>
      </c>
      <c r="N24" s="291">
        <v>1.0009999999999999</v>
      </c>
      <c r="O24" s="276">
        <v>13</v>
      </c>
      <c r="P24" s="277">
        <v>10473</v>
      </c>
      <c r="Q24" s="6">
        <v>10</v>
      </c>
      <c r="R24" s="533">
        <v>114</v>
      </c>
      <c r="S24" s="26"/>
      <c r="T24" s="26"/>
      <c r="U24" s="26"/>
      <c r="V24" s="26"/>
      <c r="W24" s="26"/>
      <c r="X24" s="26"/>
      <c r="Y24" s="26"/>
      <c r="Z24" s="26"/>
      <c r="AA24" s="26"/>
    </row>
    <row r="25" spans="1:27" ht="14.25" customHeight="1">
      <c r="A25" s="530">
        <v>18</v>
      </c>
      <c r="B25" s="274" t="s">
        <v>632</v>
      </c>
      <c r="C25" s="343" t="s">
        <v>1101</v>
      </c>
      <c r="D25" s="278">
        <v>81.099999999999994</v>
      </c>
      <c r="E25" s="280">
        <v>25</v>
      </c>
      <c r="F25" s="278">
        <v>1174</v>
      </c>
      <c r="G25" s="280">
        <v>20</v>
      </c>
      <c r="H25" s="281">
        <v>9.3800000000000008</v>
      </c>
      <c r="I25" s="282">
        <v>14</v>
      </c>
      <c r="J25" s="283">
        <v>0.192</v>
      </c>
      <c r="K25" s="280">
        <v>20</v>
      </c>
      <c r="L25" s="284">
        <v>6.9</v>
      </c>
      <c r="M25" s="282">
        <v>8</v>
      </c>
      <c r="N25" s="283">
        <v>0.92500000000000004</v>
      </c>
      <c r="O25" s="280">
        <v>23</v>
      </c>
      <c r="P25" s="285">
        <v>11403</v>
      </c>
      <c r="Q25" s="282">
        <v>6</v>
      </c>
      <c r="R25" s="146">
        <v>116</v>
      </c>
      <c r="S25" s="26"/>
      <c r="T25" s="26"/>
      <c r="U25" s="26"/>
      <c r="V25" s="26"/>
      <c r="W25" s="26"/>
      <c r="X25" s="26"/>
      <c r="Y25" s="26"/>
      <c r="Z25" s="26"/>
      <c r="AA25" s="26"/>
    </row>
    <row r="26" spans="1:27" ht="14.25" customHeight="1">
      <c r="A26" s="531">
        <v>19</v>
      </c>
      <c r="B26" s="274" t="s">
        <v>768</v>
      </c>
      <c r="C26" s="32" t="s">
        <v>1194</v>
      </c>
      <c r="D26" s="289">
        <v>128.69999999999999</v>
      </c>
      <c r="E26" s="276">
        <v>5</v>
      </c>
      <c r="F26" s="289">
        <v>1590</v>
      </c>
      <c r="G26" s="276">
        <v>13</v>
      </c>
      <c r="H26" s="290">
        <v>10.67</v>
      </c>
      <c r="I26" s="6">
        <v>12</v>
      </c>
      <c r="J26" s="291">
        <v>0.193</v>
      </c>
      <c r="K26" s="276">
        <v>19</v>
      </c>
      <c r="L26" s="292">
        <v>19.100000000000001</v>
      </c>
      <c r="M26" s="6">
        <v>24</v>
      </c>
      <c r="N26" s="291">
        <v>0.94399999999999995</v>
      </c>
      <c r="O26" s="276">
        <v>20</v>
      </c>
      <c r="P26" s="277">
        <v>8594</v>
      </c>
      <c r="Q26" s="6">
        <v>25</v>
      </c>
      <c r="R26" s="534">
        <v>118</v>
      </c>
      <c r="S26" s="26"/>
      <c r="T26" s="26"/>
      <c r="U26" s="26"/>
      <c r="V26" s="26"/>
      <c r="W26" s="26"/>
      <c r="X26" s="26"/>
      <c r="Y26" s="26"/>
      <c r="Z26" s="26"/>
      <c r="AA26" s="26"/>
    </row>
    <row r="27" spans="1:27" ht="14.25" customHeight="1">
      <c r="A27" s="530">
        <v>20</v>
      </c>
      <c r="B27" s="274" t="s">
        <v>713</v>
      </c>
      <c r="C27" s="287" t="s">
        <v>1195</v>
      </c>
      <c r="D27" s="278">
        <v>71.900000000000006</v>
      </c>
      <c r="E27" s="280">
        <v>28</v>
      </c>
      <c r="F27" s="278">
        <v>903</v>
      </c>
      <c r="G27" s="280">
        <v>27</v>
      </c>
      <c r="H27" s="281">
        <v>8.6199999999999992</v>
      </c>
      <c r="I27" s="282">
        <v>20</v>
      </c>
      <c r="J27" s="283">
        <v>0.19500000000000001</v>
      </c>
      <c r="K27" s="280">
        <v>18</v>
      </c>
      <c r="L27" s="284">
        <v>7.3</v>
      </c>
      <c r="M27" s="282">
        <v>9</v>
      </c>
      <c r="N27" s="283">
        <v>0.97199999999999998</v>
      </c>
      <c r="O27" s="280">
        <v>15</v>
      </c>
      <c r="P27" s="285">
        <v>11043</v>
      </c>
      <c r="Q27" s="280">
        <v>7</v>
      </c>
      <c r="R27" s="146">
        <v>124</v>
      </c>
      <c r="S27" s="26"/>
      <c r="T27" s="26"/>
      <c r="U27" s="26"/>
      <c r="V27" s="26"/>
      <c r="W27" s="26"/>
      <c r="X27" s="26"/>
      <c r="Y27" s="26"/>
      <c r="Z27" s="26"/>
      <c r="AA27" s="26"/>
    </row>
    <row r="28" spans="1:27" ht="14.25" customHeight="1">
      <c r="A28" s="531">
        <v>20</v>
      </c>
      <c r="B28" s="274" t="s">
        <v>673</v>
      </c>
      <c r="C28" s="347" t="s">
        <v>1350</v>
      </c>
      <c r="D28" s="289">
        <v>108.3</v>
      </c>
      <c r="E28" s="293">
        <v>9</v>
      </c>
      <c r="F28" s="289">
        <v>1386</v>
      </c>
      <c r="G28" s="276">
        <v>17</v>
      </c>
      <c r="H28" s="290">
        <v>6.57</v>
      </c>
      <c r="I28" s="6">
        <v>26</v>
      </c>
      <c r="J28" s="291">
        <v>0.184</v>
      </c>
      <c r="K28" s="276">
        <v>22</v>
      </c>
      <c r="L28" s="292">
        <v>8.9</v>
      </c>
      <c r="M28" s="6">
        <v>16</v>
      </c>
      <c r="N28" s="291">
        <v>0.95</v>
      </c>
      <c r="O28" s="276">
        <v>19</v>
      </c>
      <c r="P28" s="277">
        <v>9864.6</v>
      </c>
      <c r="Q28" s="6">
        <v>15</v>
      </c>
      <c r="R28" s="146">
        <v>124</v>
      </c>
      <c r="S28" s="26"/>
      <c r="T28" s="26"/>
      <c r="U28" s="26"/>
      <c r="V28" s="26"/>
      <c r="W28" s="26"/>
      <c r="X28" s="26"/>
      <c r="Y28" s="26"/>
      <c r="Z28" s="26"/>
      <c r="AA28" s="26"/>
    </row>
    <row r="29" spans="1:27" ht="14.25" customHeight="1">
      <c r="A29" s="530">
        <v>21</v>
      </c>
      <c r="B29" s="274" t="s">
        <v>671</v>
      </c>
      <c r="C29" s="343" t="s">
        <v>1351</v>
      </c>
      <c r="D29" s="278">
        <v>96</v>
      </c>
      <c r="E29" s="280">
        <v>18</v>
      </c>
      <c r="F29" s="278">
        <v>847</v>
      </c>
      <c r="G29" s="280">
        <v>28</v>
      </c>
      <c r="H29" s="281">
        <v>7.85</v>
      </c>
      <c r="I29" s="282">
        <v>23</v>
      </c>
      <c r="J29" s="283">
        <v>0.25900000000000001</v>
      </c>
      <c r="K29" s="280">
        <v>11</v>
      </c>
      <c r="L29" s="284">
        <v>5.4</v>
      </c>
      <c r="M29" s="282">
        <v>3</v>
      </c>
      <c r="N29" s="283">
        <v>0.77400000000000002</v>
      </c>
      <c r="O29" s="280">
        <v>30</v>
      </c>
      <c r="P29" s="285">
        <v>9723</v>
      </c>
      <c r="Q29" s="280">
        <v>16</v>
      </c>
      <c r="R29" s="146">
        <v>129</v>
      </c>
      <c r="S29" s="26"/>
      <c r="T29" s="26"/>
      <c r="U29" s="26"/>
      <c r="V29" s="26"/>
      <c r="W29" s="26"/>
      <c r="X29" s="26"/>
      <c r="Y29" s="26"/>
      <c r="Z29" s="26"/>
      <c r="AA29" s="26"/>
    </row>
    <row r="30" spans="1:27" ht="14.25" customHeight="1">
      <c r="A30" s="531">
        <v>22</v>
      </c>
      <c r="B30" s="274" t="s">
        <v>467</v>
      </c>
      <c r="C30" s="287" t="s">
        <v>1196</v>
      </c>
      <c r="D30" s="289">
        <v>119.8</v>
      </c>
      <c r="E30" s="276">
        <v>8</v>
      </c>
      <c r="F30" s="289">
        <v>1192</v>
      </c>
      <c r="G30" s="276">
        <v>19</v>
      </c>
      <c r="H30" s="290">
        <v>5.63</v>
      </c>
      <c r="I30" s="6">
        <v>27</v>
      </c>
      <c r="J30" s="291">
        <v>0.1</v>
      </c>
      <c r="K30" s="276">
        <v>26</v>
      </c>
      <c r="L30" s="292">
        <v>19.899999999999999</v>
      </c>
      <c r="M30" s="6">
        <v>25</v>
      </c>
      <c r="N30" s="291">
        <v>0.96399999999999997</v>
      </c>
      <c r="O30" s="276">
        <v>16</v>
      </c>
      <c r="P30" s="277">
        <v>9352</v>
      </c>
      <c r="Q30" s="6">
        <v>20</v>
      </c>
      <c r="R30" s="146">
        <v>141</v>
      </c>
      <c r="S30" s="26"/>
      <c r="T30" s="26"/>
      <c r="U30" s="26"/>
      <c r="V30" s="26"/>
      <c r="W30" s="26"/>
      <c r="X30" s="26"/>
      <c r="Y30" s="26"/>
      <c r="Z30" s="26"/>
      <c r="AA30" s="26"/>
    </row>
    <row r="31" spans="1:27" ht="14.25" customHeight="1">
      <c r="A31" s="530">
        <v>23</v>
      </c>
      <c r="B31" s="274" t="s">
        <v>471</v>
      </c>
      <c r="C31" s="343" t="s">
        <v>1352</v>
      </c>
      <c r="D31" s="278">
        <v>53</v>
      </c>
      <c r="E31" s="280">
        <v>30</v>
      </c>
      <c r="F31" s="278">
        <v>584</v>
      </c>
      <c r="G31" s="280">
        <v>30</v>
      </c>
      <c r="H31" s="281">
        <v>5.44</v>
      </c>
      <c r="I31" s="282">
        <v>28</v>
      </c>
      <c r="J31" s="283">
        <v>0.17</v>
      </c>
      <c r="K31" s="280">
        <v>23</v>
      </c>
      <c r="L31" s="284">
        <v>5.3</v>
      </c>
      <c r="M31" s="282">
        <v>2</v>
      </c>
      <c r="N31" s="283">
        <v>1.2070000000000001</v>
      </c>
      <c r="O31" s="280">
        <v>2</v>
      </c>
      <c r="P31" s="285">
        <v>6690.1</v>
      </c>
      <c r="Q31" s="280">
        <v>29</v>
      </c>
      <c r="R31" s="146">
        <v>144</v>
      </c>
      <c r="S31" s="26"/>
      <c r="T31" s="26"/>
      <c r="U31" s="26"/>
      <c r="V31" s="26"/>
      <c r="W31" s="26"/>
      <c r="X31" s="26"/>
      <c r="Y31" s="26"/>
      <c r="Z31" s="26"/>
      <c r="AA31" s="26"/>
    </row>
    <row r="32" spans="1:27" ht="14.25" customHeight="1">
      <c r="A32" s="551">
        <v>24</v>
      </c>
      <c r="B32" s="274" t="s">
        <v>638</v>
      </c>
      <c r="C32" s="32" t="s">
        <v>1353</v>
      </c>
      <c r="D32" s="289">
        <v>72.3</v>
      </c>
      <c r="E32" s="276">
        <v>27</v>
      </c>
      <c r="F32" s="289">
        <v>1201</v>
      </c>
      <c r="G32" s="276">
        <v>18</v>
      </c>
      <c r="H32" s="290">
        <v>9.07</v>
      </c>
      <c r="I32" s="6">
        <v>16</v>
      </c>
      <c r="J32" s="291">
        <v>0.14899999999999999</v>
      </c>
      <c r="K32" s="276">
        <v>24</v>
      </c>
      <c r="L32" s="292">
        <v>15.2</v>
      </c>
      <c r="M32" s="6">
        <v>22</v>
      </c>
      <c r="N32" s="291">
        <v>0.83</v>
      </c>
      <c r="O32" s="276">
        <v>29</v>
      </c>
      <c r="P32" s="277">
        <v>9867.76</v>
      </c>
      <c r="Q32" s="6">
        <v>14</v>
      </c>
      <c r="R32" s="146">
        <v>150</v>
      </c>
      <c r="S32" s="26"/>
      <c r="T32" s="26"/>
      <c r="U32" s="26"/>
      <c r="V32" s="26"/>
      <c r="W32" s="26"/>
      <c r="X32" s="26"/>
      <c r="Y32" s="26"/>
      <c r="Z32" s="26"/>
      <c r="AA32" s="26"/>
    </row>
    <row r="33" spans="1:27" ht="14.25" customHeight="1">
      <c r="A33" s="532">
        <v>25</v>
      </c>
      <c r="B33" s="274" t="s">
        <v>467</v>
      </c>
      <c r="C33" s="32" t="s">
        <v>1197</v>
      </c>
      <c r="D33" s="278">
        <v>120.8</v>
      </c>
      <c r="E33" s="280">
        <v>6</v>
      </c>
      <c r="F33" s="278">
        <v>1009</v>
      </c>
      <c r="G33" s="280">
        <v>23</v>
      </c>
      <c r="H33" s="281">
        <v>5.12</v>
      </c>
      <c r="I33" s="282">
        <v>29</v>
      </c>
      <c r="J33" s="283">
        <v>8.8999999999999996E-2</v>
      </c>
      <c r="K33" s="280">
        <v>27</v>
      </c>
      <c r="L33" s="284">
        <v>16.5</v>
      </c>
      <c r="M33" s="282">
        <v>23</v>
      </c>
      <c r="N33" s="283">
        <v>0.90800000000000003</v>
      </c>
      <c r="O33" s="280">
        <v>24</v>
      </c>
      <c r="P33" s="285">
        <v>9202</v>
      </c>
      <c r="Q33" s="280">
        <v>23</v>
      </c>
      <c r="R33" s="533">
        <v>155</v>
      </c>
      <c r="S33" s="26"/>
      <c r="T33" s="26"/>
      <c r="U33" s="26"/>
      <c r="V33" s="26"/>
      <c r="W33" s="26"/>
      <c r="X33" s="26"/>
      <c r="Y33" s="26"/>
      <c r="Z33" s="26"/>
      <c r="AA33" s="26"/>
    </row>
    <row r="34" spans="1:27" ht="14.25" customHeight="1">
      <c r="A34" s="540">
        <v>26</v>
      </c>
      <c r="B34" s="541" t="s">
        <v>469</v>
      </c>
      <c r="C34" s="542" t="s">
        <v>1113</v>
      </c>
      <c r="D34" s="543">
        <v>84.5</v>
      </c>
      <c r="E34" s="544">
        <v>24</v>
      </c>
      <c r="F34" s="543">
        <v>1065</v>
      </c>
      <c r="G34" s="544">
        <v>22</v>
      </c>
      <c r="H34" s="545">
        <v>7.09</v>
      </c>
      <c r="I34" s="546">
        <v>25</v>
      </c>
      <c r="J34" s="547">
        <v>0.11899999999999999</v>
      </c>
      <c r="K34" s="544">
        <v>25</v>
      </c>
      <c r="L34" s="548">
        <v>11.7</v>
      </c>
      <c r="M34" s="546">
        <v>20</v>
      </c>
      <c r="N34" s="547">
        <v>1.002</v>
      </c>
      <c r="O34" s="544">
        <v>12</v>
      </c>
      <c r="P34" s="549">
        <v>7444.04</v>
      </c>
      <c r="Q34" s="546">
        <v>28</v>
      </c>
      <c r="R34" s="550">
        <v>156</v>
      </c>
      <c r="S34" s="26"/>
      <c r="T34" s="26"/>
      <c r="U34" s="26"/>
      <c r="V34" s="26"/>
      <c r="W34" s="26"/>
      <c r="X34" s="26"/>
      <c r="Y34" s="26"/>
      <c r="Z34" s="26"/>
      <c r="AA34" s="26"/>
    </row>
    <row r="35" spans="1:27" ht="19.5" customHeight="1">
      <c r="A35" s="294" t="s">
        <v>1167</v>
      </c>
      <c r="B35" s="3"/>
      <c r="C35" s="3"/>
      <c r="D35" s="3"/>
      <c r="E35" s="3"/>
      <c r="F35" s="3"/>
      <c r="G35" s="3"/>
      <c r="H35" s="3"/>
      <c r="I35" s="3"/>
      <c r="J35" s="3"/>
      <c r="K35" s="3"/>
      <c r="L35" s="3"/>
      <c r="M35" s="3"/>
      <c r="N35" s="3"/>
      <c r="O35" s="3"/>
      <c r="P35" s="3"/>
      <c r="Q35" s="3"/>
      <c r="R35" s="3"/>
      <c r="S35" s="26"/>
      <c r="T35" s="26"/>
      <c r="U35" s="26"/>
      <c r="V35" s="26"/>
      <c r="W35" s="26"/>
      <c r="X35" s="26"/>
      <c r="Y35" s="26"/>
      <c r="Z35" s="26"/>
      <c r="AA35" s="26"/>
    </row>
    <row r="36" spans="1:27" ht="14.25" customHeight="1">
      <c r="A36" s="76" t="s">
        <v>1214</v>
      </c>
      <c r="B36" s="26"/>
      <c r="C36" s="26"/>
      <c r="D36" s="295"/>
      <c r="E36" s="295"/>
      <c r="F36" s="295"/>
      <c r="G36" s="295"/>
      <c r="H36" s="295"/>
      <c r="I36" s="295"/>
      <c r="J36" s="295"/>
      <c r="K36" s="26"/>
      <c r="L36" s="26"/>
      <c r="M36" s="26"/>
      <c r="N36" s="26"/>
      <c r="O36" s="26"/>
      <c r="P36" s="26"/>
      <c r="Q36" s="26"/>
      <c r="R36" s="26"/>
      <c r="S36" s="26"/>
      <c r="T36" s="26"/>
      <c r="U36" s="26"/>
      <c r="V36" s="26"/>
      <c r="W36" s="26"/>
      <c r="X36" s="26"/>
      <c r="Y36" s="26"/>
      <c r="Z36" s="26"/>
      <c r="AA36" s="26"/>
    </row>
    <row r="37" spans="1:27" ht="14.25" customHeight="1">
      <c r="A37" s="357" t="s">
        <v>1085</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1:27" ht="14.2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row>
    <row r="39" spans="1:27" ht="14.2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row>
    <row r="40" spans="1:27" ht="14.2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row>
    <row r="41" spans="1:27" ht="14.2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row>
    <row r="42" spans="1:27" ht="14.2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row>
    <row r="43" spans="1:27" ht="14.2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row>
    <row r="44" spans="1:27" ht="14.2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row>
    <row r="45" spans="1:27" ht="14.2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row>
    <row r="46" spans="1:27" ht="14.2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row>
    <row r="47" spans="1:27" ht="14.2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row>
    <row r="48" spans="1:27" ht="14.2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row>
    <row r="49" spans="1:27" ht="14.2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row>
    <row r="50" spans="1:27" ht="14.2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row>
    <row r="51" spans="1:27" ht="14.2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row>
    <row r="52" spans="1:27" ht="14.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row>
    <row r="53" spans="1:27" ht="14.2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ht="14.2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row>
    <row r="55" spans="1:27" ht="14.2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row>
    <row r="56" spans="1:27" ht="14.2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row>
    <row r="57" spans="1:27" ht="14.2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row>
    <row r="58" spans="1:27" ht="14.2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1:27" ht="14.2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row>
    <row r="60" spans="1:27" ht="14.2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1:27" ht="14.2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row>
    <row r="62" spans="1:27" ht="14.2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row>
    <row r="63" spans="1:27" ht="14.2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row>
    <row r="64" spans="1:27" ht="14.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row>
    <row r="65" spans="1:27" ht="14.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row>
    <row r="66" spans="1:27" ht="14.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row>
    <row r="67" spans="1:27" ht="14.2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row>
    <row r="68" spans="1:27" ht="14.2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row>
    <row r="69" spans="1:27" ht="14.2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row>
    <row r="70" spans="1:27" ht="14.2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row>
    <row r="71" spans="1:27" ht="14.2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row>
    <row r="72" spans="1:27" ht="14.2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row>
    <row r="73" spans="1:27" ht="14.2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row>
    <row r="74" spans="1:27" ht="14.2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row>
    <row r="75" spans="1:27" ht="14.2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row>
    <row r="76" spans="1:27" ht="14.2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row>
    <row r="77" spans="1:27" ht="14.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row>
    <row r="78" spans="1:27" ht="14.2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row>
    <row r="79" spans="1:27" ht="14.2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row>
    <row r="80" spans="1:27" ht="14.2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row>
    <row r="81" spans="1:27" ht="14.2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row>
    <row r="82" spans="1:27" ht="14.2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row>
    <row r="83" spans="1:27" ht="14.2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row>
    <row r="84" spans="1:27" ht="14.2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row>
    <row r="85" spans="1:27" ht="14.2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row>
    <row r="86" spans="1:27" ht="14.2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row>
    <row r="87" spans="1:27" ht="14.2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row>
    <row r="88" spans="1:27" ht="14.2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row>
    <row r="89" spans="1:27" ht="14.2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row>
    <row r="90" spans="1:27" ht="14.2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row>
    <row r="91" spans="1:27" ht="14.2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row>
    <row r="92" spans="1:27" ht="14.2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row>
    <row r="93" spans="1:27" ht="14.2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row>
    <row r="94" spans="1:27" ht="14.2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row>
    <row r="95" spans="1:27" ht="14.2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row>
    <row r="96" spans="1:27" ht="14.2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row>
    <row r="97" spans="1:27" ht="14.2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row>
    <row r="98" spans="1:27" ht="14.2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row>
    <row r="99" spans="1:27" ht="14.2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row>
    <row r="100" spans="1:27" ht="14.2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1" spans="1:27" ht="14.2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row>
    <row r="102" spans="1:27" ht="14.2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row>
    <row r="103" spans="1:27" ht="14.2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row>
    <row r="104" spans="1:27" ht="14.2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row>
    <row r="105" spans="1:27" ht="14.2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row>
    <row r="106" spans="1:27" ht="14.2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row>
    <row r="107" spans="1:27" ht="14.2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row>
    <row r="108" spans="1:27" ht="14.2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row>
    <row r="109" spans="1:27" ht="14.2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1:27" ht="14.2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row>
    <row r="111" spans="1:27" ht="14.2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row>
    <row r="112" spans="1:27" ht="14.2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row>
    <row r="113" spans="1:27" ht="14.2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row>
    <row r="114" spans="1:27" ht="14.2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row>
    <row r="115" spans="1:27" ht="14.2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row>
    <row r="116" spans="1:27" ht="14.2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row>
    <row r="117" spans="1:27" ht="14.2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row>
    <row r="118" spans="1:27" ht="14.2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row>
    <row r="119" spans="1:27" ht="14.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row>
    <row r="120" spans="1:27" ht="14.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1:27" ht="14.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row>
    <row r="122" spans="1:27" ht="14.2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row>
    <row r="123" spans="1:27" ht="14.2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row>
    <row r="124" spans="1:27" ht="14.2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1:27" ht="14.2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row>
    <row r="126" spans="1:27" ht="14.2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row>
    <row r="127" spans="1:27" ht="14.2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row>
    <row r="128" spans="1:27" ht="14.2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row>
    <row r="129" spans="1:27" ht="14.2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0" spans="1:27" ht="14.2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row>
    <row r="131" spans="1:27" ht="14.2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row>
    <row r="132" spans="1:27" ht="14.2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row>
    <row r="133" spans="1:27" ht="14.2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row>
    <row r="134" spans="1:27" ht="14.2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row>
    <row r="135" spans="1:27" ht="14.2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row>
    <row r="136" spans="1:27" ht="14.2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row>
    <row r="137" spans="1:27" ht="14.2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row>
    <row r="138" spans="1:27" ht="14.2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row>
    <row r="139" spans="1:27" ht="14.2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row>
    <row r="140" spans="1:27" ht="14.2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row>
    <row r="141" spans="1:27" ht="14.2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row>
    <row r="142" spans="1:27" ht="14.2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row>
    <row r="143" spans="1:27" ht="14.2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row>
    <row r="144" spans="1:27" ht="14.2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row>
    <row r="145" spans="1:27" ht="14.2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row>
    <row r="146" spans="1:27" ht="14.2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row>
    <row r="147" spans="1:27" ht="14.2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row>
    <row r="148" spans="1:27" ht="14.2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row>
    <row r="149" spans="1:27" ht="14.2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row>
    <row r="150" spans="1:27" ht="14.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row>
    <row r="151" spans="1:27" ht="14.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row>
    <row r="152" spans="1:27" ht="14.2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row>
    <row r="153" spans="1:27" ht="14.2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row>
    <row r="154" spans="1:27" ht="14.2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row>
    <row r="155" spans="1:27" ht="14.2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row>
    <row r="156" spans="1:27" ht="14.2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row>
    <row r="157" spans="1:27" ht="14.2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row>
    <row r="158" spans="1:27" ht="14.2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row>
    <row r="159" spans="1:27" ht="14.2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row>
    <row r="160" spans="1:27" ht="14.2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row>
    <row r="161" spans="1:27" ht="14.2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row>
    <row r="162" spans="1:27" ht="14.2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row>
    <row r="163" spans="1:27" ht="14.2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row>
    <row r="164" spans="1:27" ht="14.2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row>
    <row r="165" spans="1:27" ht="14.2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row>
    <row r="166" spans="1:27" ht="14.2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row>
    <row r="167" spans="1:27" ht="14.2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row>
    <row r="168" spans="1:27" ht="14.2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row>
    <row r="169" spans="1:27" ht="14.2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row>
    <row r="170" spans="1:27" ht="14.2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row>
    <row r="171" spans="1:27" ht="14.2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row>
    <row r="172" spans="1:27" ht="14.2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row>
    <row r="173" spans="1:27" ht="14.2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row>
    <row r="174" spans="1:27" ht="14.2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5" spans="1:27" ht="14.2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row>
    <row r="176" spans="1:27" ht="14.2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row>
    <row r="177" spans="1:27" ht="14.2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row>
    <row r="178" spans="1:27" ht="14.2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row>
    <row r="179" spans="1:27" ht="14.2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row>
    <row r="180" spans="1:27" ht="14.2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row>
    <row r="181" spans="1:27" ht="14.2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row>
    <row r="182" spans="1:27" ht="14.2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row>
    <row r="183" spans="1:27" ht="14.2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row>
    <row r="184" spans="1:27" ht="14.2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row>
    <row r="185" spans="1:27" ht="14.2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row>
    <row r="186" spans="1:27" ht="14.2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row>
    <row r="187" spans="1:27" ht="14.2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row>
    <row r="188" spans="1:27" ht="14.2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row>
    <row r="189" spans="1:27" ht="14.2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row>
    <row r="190" spans="1:27" ht="14.2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row>
    <row r="191" spans="1:27" ht="14.2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row>
    <row r="192" spans="1:27" ht="14.2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row>
    <row r="193" spans="1:27" ht="14.2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row>
    <row r="194" spans="1:27" ht="14.2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row>
    <row r="195" spans="1:27" ht="14.2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row>
    <row r="196" spans="1:27" ht="14.2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row>
    <row r="197" spans="1:27" ht="14.2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row>
    <row r="198" spans="1:27" ht="14.2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row>
    <row r="199" spans="1:27" ht="14.2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row>
    <row r="200" spans="1:27" ht="14.2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row>
    <row r="201" spans="1:27" ht="14.2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row>
    <row r="202" spans="1:27" ht="14.2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row>
    <row r="203" spans="1:27" ht="14.2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row>
    <row r="204" spans="1:27" ht="14.2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row>
    <row r="205" spans="1:27" ht="14.2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row>
    <row r="206" spans="1:27" ht="14.2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row>
    <row r="207" spans="1:27" ht="14.2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row>
    <row r="208" spans="1:27" ht="14.2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row>
    <row r="209" spans="1:27" ht="14.2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row>
    <row r="210" spans="1:27" ht="14.2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row>
    <row r="211" spans="1:27" ht="14.2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row>
    <row r="212" spans="1:27" ht="14.2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row>
    <row r="213" spans="1:27" ht="14.2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row>
    <row r="214" spans="1:27" ht="14.2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row>
    <row r="215" spans="1:27" ht="14.2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row>
    <row r="216" spans="1:27" ht="14.2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row>
    <row r="217" spans="1:27" ht="14.2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row>
    <row r="218" spans="1:27" ht="14.2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row>
    <row r="219" spans="1:27" ht="14.2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row>
    <row r="220" spans="1:27" ht="14.2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row>
    <row r="221" spans="1:27" ht="14.2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1:27" ht="14.2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row>
    <row r="223" spans="1:27" ht="14.2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row>
    <row r="224" spans="1:27" ht="14.2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row>
    <row r="225" spans="1:27" ht="14.2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row>
    <row r="226" spans="1:27" ht="14.2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row>
    <row r="227" spans="1:27" ht="14.2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row>
    <row r="228" spans="1:27" ht="14.2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row>
    <row r="229" spans="1:27" ht="14.2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row>
    <row r="230" spans="1:27" ht="14.2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row>
    <row r="231" spans="1:27" ht="14.2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row>
    <row r="232" spans="1:27" ht="14.2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row>
    <row r="233" spans="1:27" ht="14.2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row>
    <row r="234" spans="1:27" ht="14.2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row>
    <row r="235" spans="1:27" ht="14.2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row>
    <row r="236" spans="1:27" ht="14.2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row>
    <row r="237" spans="1:27" ht="14.2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row>
    <row r="238" spans="1:27" ht="14.2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row>
    <row r="239" spans="1:27" ht="14.2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row>
    <row r="240" spans="1:27" ht="14.2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row>
    <row r="241" spans="1:27" ht="14.2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row>
    <row r="242" spans="1:27" ht="14.2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row>
    <row r="243" spans="1:27" ht="14.2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row>
    <row r="244" spans="1:27" ht="14.2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row>
    <row r="245" spans="1:27" ht="14.2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row>
    <row r="246" spans="1:27" ht="14.2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row>
    <row r="247" spans="1:27" ht="14.2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row>
    <row r="248" spans="1:27" ht="14.2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row>
    <row r="249" spans="1:27" ht="14.2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row>
    <row r="250" spans="1:27" ht="14.2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row>
    <row r="251" spans="1:27" ht="14.2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row>
    <row r="252" spans="1:27" ht="14.2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row>
    <row r="253" spans="1:27" ht="14.2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row>
    <row r="254" spans="1:27" ht="14.2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row>
    <row r="255" spans="1:27" ht="14.2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row>
    <row r="256" spans="1:27" ht="14.2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row>
    <row r="257" spans="1:27" ht="14.2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row>
    <row r="258" spans="1:27" ht="14.2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row>
    <row r="259" spans="1:27" ht="14.2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row>
    <row r="260" spans="1:27" ht="14.2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row>
    <row r="261" spans="1:27" ht="14.2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row>
    <row r="262" spans="1:27" ht="14.2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row>
    <row r="263" spans="1:27" ht="14.2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row>
    <row r="264" spans="1:27" ht="14.2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row>
    <row r="265" spans="1:27" ht="14.2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row>
    <row r="266" spans="1:27" ht="14.2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row>
    <row r="267" spans="1:27" ht="14.2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row>
    <row r="268" spans="1:27" ht="14.2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row>
    <row r="269" spans="1:27" ht="14.2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row>
    <row r="270" spans="1:27" ht="14.2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row>
    <row r="271" spans="1:27" ht="14.2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row>
    <row r="272" spans="1:27" ht="14.2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row>
    <row r="273" spans="1:27" ht="14.2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row>
    <row r="274" spans="1:27" ht="14.2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row>
    <row r="275" spans="1:27" ht="14.2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row>
    <row r="276" spans="1:27" ht="14.2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row>
    <row r="277" spans="1:27" ht="14.2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row>
    <row r="278" spans="1:27" ht="14.2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row>
    <row r="279" spans="1:27" ht="14.2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row>
    <row r="280" spans="1:27" ht="14.2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row>
    <row r="281" spans="1:27" ht="14.2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row>
    <row r="282" spans="1:27" ht="14.2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row>
    <row r="283" spans="1:27" ht="14.2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row>
    <row r="284" spans="1:27" ht="14.2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row>
    <row r="285" spans="1:27" ht="14.2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row>
    <row r="286" spans="1:27" ht="14.2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row>
    <row r="287" spans="1:27" ht="14.2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row>
    <row r="288" spans="1:27" ht="14.2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row>
    <row r="289" spans="1:27" ht="14.2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row>
    <row r="290" spans="1:27" ht="14.2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row>
    <row r="291" spans="1:27" ht="14.2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row>
    <row r="292" spans="1:27" ht="14.2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row>
    <row r="293" spans="1:27" ht="14.2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row>
    <row r="294" spans="1:27" ht="14.2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row>
    <row r="295" spans="1:27" ht="14.2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row>
    <row r="296" spans="1:27" ht="14.2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row>
    <row r="297" spans="1:27" ht="14.2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row>
    <row r="298" spans="1:27" ht="14.2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row>
    <row r="299" spans="1:27" ht="14.2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row>
    <row r="300" spans="1:27" ht="14.2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row>
    <row r="301" spans="1:27" ht="14.2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row>
    <row r="302" spans="1:27" ht="14.2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row>
    <row r="303" spans="1:27" ht="14.2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row>
    <row r="304" spans="1:27" ht="14.2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row>
    <row r="305" spans="1:27" ht="14.2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row>
    <row r="306" spans="1:27" ht="14.2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row>
    <row r="307" spans="1:27" ht="14.2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row>
    <row r="308" spans="1:27" ht="14.2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row>
    <row r="309" spans="1:27" ht="14.2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row>
    <row r="310" spans="1:27" ht="14.2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row>
    <row r="311" spans="1:27" ht="14.2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row>
    <row r="312" spans="1:27" ht="14.2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row>
    <row r="313" spans="1:27" ht="14.2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row>
    <row r="314" spans="1:27" ht="14.2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row>
    <row r="315" spans="1:27" ht="14.2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row>
    <row r="316" spans="1:27" ht="14.2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row>
    <row r="317" spans="1:27" ht="14.2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row>
    <row r="318" spans="1:27" ht="14.2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row>
    <row r="319" spans="1:27" ht="14.2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row>
    <row r="320" spans="1:27" ht="14.2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row>
    <row r="321" spans="1:27" ht="14.2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row>
    <row r="322" spans="1:27" ht="14.2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row>
    <row r="323" spans="1:27" ht="14.2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row>
    <row r="324" spans="1:27" ht="14.2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row>
    <row r="325" spans="1:27" ht="14.2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row>
    <row r="326" spans="1:27" ht="14.2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row>
    <row r="327" spans="1:27" ht="14.2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row>
    <row r="328" spans="1:27" ht="14.2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row>
    <row r="329" spans="1:27" ht="14.2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row>
    <row r="330" spans="1:27" ht="14.2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row>
    <row r="331" spans="1:27" ht="14.2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row>
    <row r="332" spans="1:27" ht="14.2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row>
    <row r="333" spans="1:27" ht="14.2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row>
    <row r="334" spans="1:27" ht="14.2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row>
    <row r="335" spans="1:27" ht="14.2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row>
    <row r="336" spans="1:27" ht="14.2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row>
    <row r="337" spans="1:27" ht="14.2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row>
    <row r="338" spans="1:27" ht="14.2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row>
    <row r="339" spans="1:27" ht="14.2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row>
    <row r="340" spans="1:27" ht="14.2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row>
    <row r="341" spans="1:27" ht="14.2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row>
    <row r="342" spans="1:27" ht="14.2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row>
    <row r="343" spans="1:27" ht="14.2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row>
    <row r="344" spans="1:27" ht="14.2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row>
    <row r="345" spans="1:27" ht="14.2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row>
    <row r="346" spans="1:27" ht="14.2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row>
    <row r="347" spans="1:27" ht="14.2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row>
    <row r="348" spans="1:27" ht="14.2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row>
    <row r="349" spans="1:27" ht="14.2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row>
    <row r="350" spans="1:27" ht="14.2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row>
    <row r="351" spans="1:27" ht="14.2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row>
    <row r="352" spans="1:27" ht="14.2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row>
    <row r="353" spans="1:27" ht="14.2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row>
    <row r="354" spans="1:27" ht="14.2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row>
    <row r="355" spans="1:27" ht="14.2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row>
    <row r="356" spans="1:27" ht="14.2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row>
    <row r="357" spans="1:27" ht="14.2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row>
    <row r="358" spans="1:27" ht="14.2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row>
    <row r="359" spans="1:27" ht="14.2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row>
    <row r="360" spans="1:27" ht="14.2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row>
    <row r="361" spans="1:27" ht="14.2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row>
    <row r="362" spans="1:27" ht="14.2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row>
    <row r="363" spans="1:27" ht="14.2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row>
    <row r="364" spans="1:27" ht="14.2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row>
    <row r="365" spans="1:27" ht="14.2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row>
    <row r="366" spans="1:27" ht="14.2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row>
    <row r="367" spans="1:27" ht="14.2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row>
    <row r="368" spans="1:27" ht="14.2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row>
    <row r="369" spans="1:27" ht="14.2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row>
    <row r="370" spans="1:27" ht="14.2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row>
    <row r="371" spans="1:27" ht="14.2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row>
    <row r="372" spans="1:27" ht="14.2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row>
    <row r="373" spans="1:27" ht="14.2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row>
    <row r="374" spans="1:27" ht="14.2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row>
    <row r="375" spans="1:27" ht="14.2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row>
    <row r="376" spans="1:27" ht="14.2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row>
    <row r="377" spans="1:27" ht="14.2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row>
    <row r="378" spans="1:27" ht="14.2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row>
    <row r="379" spans="1:27" ht="14.2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row>
    <row r="380" spans="1:27" ht="14.2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row>
    <row r="381" spans="1:27" ht="14.2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row>
    <row r="382" spans="1:27" ht="14.2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row>
    <row r="383" spans="1:27" ht="14.2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row>
    <row r="384" spans="1:27" ht="14.2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row>
    <row r="385" spans="1:27" ht="14.2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row>
    <row r="386" spans="1:27" ht="14.2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row>
    <row r="387" spans="1:27" ht="14.2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row>
    <row r="388" spans="1:27" ht="14.2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row>
    <row r="389" spans="1:27" ht="14.2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row>
    <row r="390" spans="1:27" ht="14.2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row>
    <row r="391" spans="1:27" ht="14.2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row>
    <row r="392" spans="1:27" ht="14.2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row>
    <row r="393" spans="1:27" ht="14.2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row>
    <row r="394" spans="1:27" ht="14.2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row>
    <row r="395" spans="1:27" ht="14.2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row>
    <row r="396" spans="1:27" ht="14.2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row>
    <row r="397" spans="1:27" ht="14.2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row>
    <row r="398" spans="1:27" ht="14.2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row>
    <row r="399" spans="1:27" ht="14.2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row>
    <row r="400" spans="1:27" ht="14.2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row>
    <row r="401" spans="1:27" ht="14.2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row>
    <row r="402" spans="1:27" ht="14.2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row>
    <row r="403" spans="1:27" ht="14.2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row>
    <row r="404" spans="1:27" ht="14.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row>
    <row r="405" spans="1:27" ht="14.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row>
    <row r="406" spans="1:27" ht="14.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row>
    <row r="407" spans="1:27" ht="14.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row>
    <row r="408" spans="1:27" ht="14.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row>
    <row r="409" spans="1:27" ht="14.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row>
    <row r="410" spans="1:27"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row>
    <row r="411" spans="1:27"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row>
    <row r="412" spans="1:27"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row>
    <row r="413" spans="1:27"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row>
    <row r="414" spans="1:27"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row>
    <row r="415" spans="1:27"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row>
    <row r="416" spans="1:27"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row>
    <row r="417" spans="1:27"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row>
    <row r="418" spans="1:27"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row>
    <row r="419" spans="1:27"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row>
    <row r="420" spans="1:27"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row>
    <row r="421" spans="1:27"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row>
    <row r="422" spans="1:27"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row>
    <row r="423" spans="1:27"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row>
    <row r="424" spans="1:27"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row>
    <row r="425" spans="1:27" ht="14.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row>
    <row r="426" spans="1:27"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row>
    <row r="427" spans="1:27"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row>
    <row r="428" spans="1:27"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row>
    <row r="429" spans="1:27"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row>
    <row r="430" spans="1:27"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row>
    <row r="431" spans="1:27" ht="14.2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row>
    <row r="432" spans="1:27" ht="14.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row>
    <row r="433" spans="1:27" ht="14.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row>
    <row r="434" spans="1:27" ht="14.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row>
    <row r="435" spans="1:27" ht="14.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row>
    <row r="436" spans="1:27" ht="14.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row>
    <row r="437" spans="1:27" ht="14.2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row>
    <row r="438" spans="1:27" ht="14.2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row>
    <row r="439" spans="1:27" ht="14.2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row>
    <row r="440" spans="1:27" ht="14.2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row>
    <row r="441" spans="1:27" ht="14.2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row>
    <row r="442" spans="1:27" ht="14.2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row>
    <row r="443" spans="1:27" ht="14.2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row>
    <row r="444" spans="1:27" ht="14.2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row>
    <row r="445" spans="1:27" ht="14.2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row>
    <row r="446" spans="1:27" ht="14.2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row>
    <row r="447" spans="1:27" ht="14.2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row>
    <row r="448" spans="1:27" ht="14.2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row>
    <row r="449" spans="1:27" ht="14.2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row>
    <row r="450" spans="1:27" ht="14.2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row>
    <row r="451" spans="1:27" ht="14.2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row>
    <row r="452" spans="1:27" ht="14.2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row>
    <row r="453" spans="1:27" ht="14.2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row>
    <row r="454" spans="1:27" ht="14.2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row>
    <row r="455" spans="1:27" ht="14.2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row>
    <row r="456" spans="1:27" ht="14.2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row>
    <row r="457" spans="1:27" ht="14.2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row>
    <row r="458" spans="1:27" ht="14.2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row>
    <row r="459" spans="1:27" ht="14.2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row>
    <row r="460" spans="1:27" ht="14.2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row>
    <row r="461" spans="1:27" ht="14.2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row>
    <row r="462" spans="1:27" ht="14.2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row>
    <row r="463" spans="1:27" ht="14.2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row>
    <row r="464" spans="1:27" ht="14.2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row>
    <row r="465" spans="1:27" ht="14.2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row>
    <row r="466" spans="1:27" ht="14.2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row>
    <row r="467" spans="1:27" ht="14.2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row>
    <row r="468" spans="1:27" ht="14.2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row>
    <row r="469" spans="1:27" ht="14.2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row>
    <row r="470" spans="1:27" ht="14.2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row>
    <row r="471" spans="1:27" ht="14.2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row>
    <row r="472" spans="1:27" ht="14.2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row>
    <row r="473" spans="1:27" ht="14.2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row>
    <row r="474" spans="1:27" ht="14.2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row>
    <row r="475" spans="1:27" ht="14.2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row>
    <row r="476" spans="1:27" ht="14.2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row>
    <row r="477" spans="1:27" ht="14.2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row>
    <row r="478" spans="1:27" ht="14.2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row>
    <row r="479" spans="1:27" ht="14.2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row>
    <row r="480" spans="1:27" ht="14.2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row>
    <row r="481" spans="1:27" ht="14.2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row>
    <row r="482" spans="1:27" ht="14.2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row>
    <row r="483" spans="1:27" ht="14.2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row>
    <row r="484" spans="1:27" ht="14.2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row>
    <row r="485" spans="1:27" ht="14.2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row>
    <row r="486" spans="1:27" ht="14.2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row>
    <row r="487" spans="1:27" ht="14.2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row>
    <row r="488" spans="1:27" ht="14.2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row>
    <row r="489" spans="1:27" ht="14.2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row>
    <row r="490" spans="1:27" ht="14.2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row>
    <row r="491" spans="1:27" ht="14.2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row>
    <row r="492" spans="1:27" ht="14.2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row>
    <row r="493" spans="1:27" ht="14.2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row>
    <row r="494" spans="1:27" ht="14.2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row>
    <row r="495" spans="1:27" ht="14.2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row>
    <row r="496" spans="1:27" ht="14.2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row>
    <row r="497" spans="1:27" ht="14.2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row>
    <row r="498" spans="1:27" ht="14.2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row>
    <row r="499" spans="1:27" ht="14.2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row>
    <row r="500" spans="1:27" ht="14.2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row>
    <row r="501" spans="1:27" ht="14.2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row>
    <row r="502" spans="1:27" ht="14.2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row>
    <row r="503" spans="1:27" ht="14.2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row>
    <row r="504" spans="1:27" ht="14.2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row>
    <row r="505" spans="1:27" ht="14.2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row>
    <row r="506" spans="1:27" ht="14.2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row>
    <row r="507" spans="1:27" ht="14.2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row>
    <row r="508" spans="1:27" ht="14.2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row>
    <row r="509" spans="1:27" ht="14.2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row>
    <row r="510" spans="1:27" ht="14.2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row>
    <row r="511" spans="1:27" ht="14.2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row>
    <row r="512" spans="1:27" ht="14.2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row>
    <row r="513" spans="1:27" ht="14.2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row>
    <row r="514" spans="1:27" ht="14.2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row>
    <row r="515" spans="1:27" ht="14.2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row>
    <row r="516" spans="1:27" ht="14.2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row>
    <row r="517" spans="1:27" ht="14.2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row>
    <row r="518" spans="1:27" ht="14.2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row>
    <row r="519" spans="1:27" ht="14.2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row>
    <row r="520" spans="1:27" ht="14.2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row>
    <row r="521" spans="1:27" ht="14.2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row>
    <row r="522" spans="1:27" ht="14.2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row>
    <row r="523" spans="1:27" ht="14.2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row>
    <row r="524" spans="1:27" ht="14.2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row>
    <row r="525" spans="1:27" ht="14.2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row>
    <row r="526" spans="1:27" ht="14.2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row>
    <row r="527" spans="1:27" ht="14.2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row>
    <row r="528" spans="1:27" ht="14.2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row>
    <row r="529" spans="1:27" ht="14.2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row>
    <row r="530" spans="1:27" ht="14.2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row>
    <row r="531" spans="1:27" ht="14.2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row>
    <row r="532" spans="1:27" ht="14.2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row>
    <row r="533" spans="1:27" ht="14.2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row>
    <row r="534" spans="1:27" ht="14.2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row>
    <row r="535" spans="1:27" ht="14.2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row>
    <row r="536" spans="1:27" ht="14.2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row>
    <row r="537" spans="1:27" ht="14.2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row>
    <row r="538" spans="1:27" ht="14.2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row>
    <row r="539" spans="1:27" ht="14.2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row>
    <row r="540" spans="1:27" ht="14.2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row>
    <row r="541" spans="1:27" ht="14.2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row>
    <row r="542" spans="1:27" ht="14.2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row>
    <row r="543" spans="1:27" ht="14.2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row>
    <row r="544" spans="1:27" ht="14.2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row>
    <row r="545" spans="1:27" ht="14.2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row>
    <row r="546" spans="1:27" ht="14.2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row>
    <row r="547" spans="1:27" ht="14.2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row>
    <row r="548" spans="1:27" ht="14.2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row>
    <row r="549" spans="1:27" ht="14.2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row>
    <row r="550" spans="1:27" ht="14.2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row>
    <row r="551" spans="1:27" ht="14.2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row>
    <row r="552" spans="1:27" ht="14.2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row>
    <row r="553" spans="1:27" ht="14.2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row>
    <row r="554" spans="1:27" ht="14.2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row>
    <row r="555" spans="1:27" ht="14.2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row>
    <row r="556" spans="1:27" ht="14.2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row>
    <row r="557" spans="1:27" ht="14.2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row>
    <row r="558" spans="1:27" ht="14.2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row>
    <row r="559" spans="1:27" ht="14.2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row>
    <row r="560" spans="1:27" ht="14.2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row>
    <row r="561" spans="1:27" ht="14.2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row>
    <row r="562" spans="1:27" ht="14.2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row>
    <row r="563" spans="1:27" ht="14.2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row>
    <row r="564" spans="1:27" ht="14.2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row>
    <row r="565" spans="1:27" ht="14.2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row>
    <row r="566" spans="1:27" ht="14.2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row>
    <row r="567" spans="1:27" ht="14.2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row>
    <row r="568" spans="1:27" ht="14.2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row>
    <row r="569" spans="1:27" ht="14.2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row>
    <row r="570" spans="1:27" ht="14.2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row>
    <row r="571" spans="1:27" ht="14.2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row>
    <row r="572" spans="1:27" ht="14.2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row>
    <row r="573" spans="1:27" ht="14.2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row>
    <row r="574" spans="1:27" ht="14.2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row>
    <row r="575" spans="1:27" ht="14.2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row>
    <row r="576" spans="1:27" ht="14.2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row>
    <row r="577" spans="1:27" ht="14.2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row>
    <row r="578" spans="1:27" ht="14.2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row>
    <row r="579" spans="1:27" ht="14.2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row>
    <row r="580" spans="1:27" ht="14.2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row>
    <row r="581" spans="1:27" ht="14.2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row>
    <row r="582" spans="1:27" ht="14.2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row>
    <row r="583" spans="1:27" ht="14.2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row>
    <row r="584" spans="1:27" ht="14.2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row>
    <row r="585" spans="1:27" ht="14.2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row>
    <row r="586" spans="1:27" ht="14.2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row>
    <row r="587" spans="1:27" ht="14.2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row>
    <row r="588" spans="1:27" ht="14.2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row>
    <row r="589" spans="1:27" ht="14.2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row>
    <row r="590" spans="1:27" ht="14.2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row>
    <row r="591" spans="1:27" ht="14.2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row>
    <row r="592" spans="1:27" ht="14.2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row>
    <row r="593" spans="1:27" ht="14.2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row>
    <row r="594" spans="1:27" ht="14.2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row>
    <row r="595" spans="1:27" ht="14.2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row>
    <row r="596" spans="1:27" ht="14.2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row>
    <row r="597" spans="1:27" ht="14.2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row>
    <row r="598" spans="1:27" ht="14.2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row>
    <row r="599" spans="1:27" ht="14.2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row>
    <row r="600" spans="1:27" ht="14.2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row>
    <row r="601" spans="1:27" ht="14.2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row>
    <row r="602" spans="1:27" ht="14.2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row>
    <row r="603" spans="1:27" ht="14.2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row>
    <row r="604" spans="1:27" ht="14.2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row>
    <row r="605" spans="1:27" ht="14.2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row>
    <row r="606" spans="1:27" ht="14.2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row>
    <row r="607" spans="1:27" ht="14.2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row>
    <row r="608" spans="1:27" ht="14.2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row>
    <row r="609" spans="1:27" ht="14.2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row>
    <row r="610" spans="1:27" ht="14.2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row>
    <row r="611" spans="1:27" ht="14.2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row>
    <row r="612" spans="1:27" ht="14.2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row>
    <row r="613" spans="1:27" ht="14.2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row>
    <row r="614" spans="1:27" ht="14.2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row>
    <row r="615" spans="1:27" ht="14.2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row>
    <row r="616" spans="1:27" ht="14.2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row>
    <row r="617" spans="1:27" ht="14.2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row>
    <row r="618" spans="1:27" ht="14.2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row>
    <row r="619" spans="1:27" ht="14.2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row>
    <row r="620" spans="1:27" ht="14.2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row>
    <row r="621" spans="1:27" ht="14.2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row>
    <row r="622" spans="1:27" ht="14.2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row>
    <row r="623" spans="1:27" ht="14.2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row>
    <row r="624" spans="1:27" ht="14.2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row>
    <row r="625" spans="1:27" ht="14.2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row>
    <row r="626" spans="1:27" ht="14.2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row>
    <row r="627" spans="1:27" ht="14.2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row>
    <row r="628" spans="1:27" ht="14.2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row>
    <row r="629" spans="1:27" ht="14.2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row>
    <row r="630" spans="1:27" ht="14.2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row>
    <row r="631" spans="1:27" ht="14.2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row>
    <row r="632" spans="1:27" ht="14.2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row>
    <row r="633" spans="1:27" ht="14.2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row>
    <row r="634" spans="1:27" ht="14.2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row>
    <row r="635" spans="1:27" ht="14.2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row>
    <row r="636" spans="1:27" ht="14.2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row>
    <row r="637" spans="1:27" ht="14.2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row>
    <row r="638" spans="1:27" ht="14.2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row>
    <row r="639" spans="1:27" ht="14.2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row>
    <row r="640" spans="1:27" ht="14.2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row>
    <row r="641" spans="1:27" ht="14.2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row>
    <row r="642" spans="1:27" ht="14.2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row>
    <row r="643" spans="1:27" ht="14.2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row>
    <row r="644" spans="1:27" ht="14.2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row>
    <row r="645" spans="1:27" ht="14.2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row>
    <row r="646" spans="1:27" ht="14.2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row>
    <row r="647" spans="1:27" ht="14.2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row>
    <row r="648" spans="1:27" ht="14.2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row>
    <row r="649" spans="1:27" ht="14.2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row>
    <row r="650" spans="1:27" ht="14.2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row>
    <row r="651" spans="1:27" ht="14.2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row>
    <row r="652" spans="1:27" ht="14.2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row>
    <row r="653" spans="1:27" ht="14.2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row>
    <row r="654" spans="1:27" ht="14.2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row>
    <row r="655" spans="1:27" ht="14.2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row>
    <row r="656" spans="1:27" ht="14.2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row>
    <row r="657" spans="1:27" ht="14.2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row>
    <row r="658" spans="1:27" ht="14.2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row>
    <row r="659" spans="1:27" ht="14.2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row>
    <row r="660" spans="1:27" ht="14.2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row>
    <row r="661" spans="1:27" ht="14.2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row>
    <row r="662" spans="1:27" ht="14.2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row>
    <row r="663" spans="1:27" ht="14.2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row>
    <row r="664" spans="1:27" ht="14.2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row>
    <row r="665" spans="1:27" ht="14.2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row>
    <row r="666" spans="1:27" ht="14.2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row>
    <row r="667" spans="1:27" ht="14.2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row>
    <row r="668" spans="1:27" ht="14.2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row>
    <row r="669" spans="1:27" ht="14.2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row>
    <row r="670" spans="1:27" ht="14.2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row>
    <row r="671" spans="1:27" ht="14.2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row>
    <row r="672" spans="1:27" ht="14.2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row>
    <row r="673" spans="1:27" ht="14.2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row>
    <row r="674" spans="1:27" ht="14.2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row>
    <row r="675" spans="1:27" ht="14.2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row>
    <row r="676" spans="1:27" ht="14.2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row>
    <row r="677" spans="1:27" ht="14.2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row>
    <row r="678" spans="1:27" ht="14.2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row>
    <row r="679" spans="1:27" ht="14.2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row>
    <row r="680" spans="1:27" ht="14.2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row>
    <row r="681" spans="1:27" ht="14.2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row>
    <row r="682" spans="1:27" ht="14.2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row>
    <row r="683" spans="1:27" ht="14.2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row>
    <row r="684" spans="1:27" ht="14.2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row>
    <row r="685" spans="1:27" ht="14.2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row>
    <row r="686" spans="1:27" ht="14.2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row>
    <row r="687" spans="1:27" ht="14.2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row>
    <row r="688" spans="1:27" ht="14.2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row>
    <row r="689" spans="1:27" ht="14.2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row>
    <row r="690" spans="1:27" ht="14.2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row>
    <row r="691" spans="1:27" ht="14.2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row>
    <row r="692" spans="1:27" ht="14.2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row>
    <row r="693" spans="1:27" ht="14.2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row>
    <row r="694" spans="1:27" ht="14.2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row>
    <row r="695" spans="1:27" ht="14.2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row>
    <row r="696" spans="1:27" ht="14.2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row>
    <row r="697" spans="1:27" ht="14.2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row>
    <row r="698" spans="1:27" ht="14.2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row>
    <row r="699" spans="1:27" ht="14.2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row>
    <row r="700" spans="1:27" ht="14.2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row>
    <row r="701" spans="1:27" ht="14.2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row>
    <row r="702" spans="1:27" ht="14.2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row>
    <row r="703" spans="1:27" ht="14.2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row>
    <row r="704" spans="1:27" ht="14.2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row>
    <row r="705" spans="1:27" ht="14.2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row>
    <row r="706" spans="1:27" ht="14.2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row>
    <row r="707" spans="1:27" ht="14.2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row>
    <row r="708" spans="1:27" ht="14.2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row>
    <row r="709" spans="1:27" ht="14.2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row>
    <row r="710" spans="1:27" ht="14.2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row>
    <row r="711" spans="1:27" ht="14.2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row>
    <row r="712" spans="1:27" ht="14.2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row>
    <row r="713" spans="1:27" ht="14.2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row>
    <row r="714" spans="1:27" ht="14.2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row>
    <row r="715" spans="1:27" ht="14.2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row>
    <row r="716" spans="1:27" ht="14.2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row>
    <row r="717" spans="1:27" ht="14.2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row>
    <row r="718" spans="1:27" ht="14.2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row>
    <row r="719" spans="1:27" ht="14.2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row>
    <row r="720" spans="1:27" ht="14.2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row>
    <row r="721" spans="1:27" ht="14.2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row>
    <row r="722" spans="1:27" ht="14.2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row>
    <row r="723" spans="1:27" ht="14.2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row>
    <row r="724" spans="1:27" ht="14.2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row>
    <row r="725" spans="1:27" ht="14.2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row>
    <row r="726" spans="1:27" ht="14.2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row>
    <row r="727" spans="1:27" ht="14.2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row>
    <row r="728" spans="1:27" ht="14.2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row>
    <row r="729" spans="1:27" ht="14.2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row>
    <row r="730" spans="1:27" ht="14.2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row>
    <row r="731" spans="1:27" ht="14.2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row>
    <row r="732" spans="1:27" ht="14.2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row>
    <row r="733" spans="1:27" ht="14.2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row>
    <row r="734" spans="1:27" ht="14.2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row>
    <row r="735" spans="1:27" ht="14.2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row>
    <row r="736" spans="1:27" ht="14.2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row>
    <row r="737" spans="1:27" ht="14.2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row>
    <row r="738" spans="1:27" ht="14.2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row>
    <row r="739" spans="1:27" ht="14.2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row>
    <row r="740" spans="1:27" ht="14.2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row>
    <row r="741" spans="1:27" ht="14.2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row>
    <row r="742" spans="1:27" ht="14.2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row>
    <row r="743" spans="1:27" ht="14.2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row>
    <row r="744" spans="1:27" ht="14.2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row>
    <row r="745" spans="1:27" ht="14.2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row>
    <row r="746" spans="1:27" ht="14.2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row>
    <row r="747" spans="1:27" ht="14.2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row>
    <row r="748" spans="1:27" ht="14.2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row>
    <row r="749" spans="1:27" ht="14.2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row>
    <row r="750" spans="1:27" ht="14.2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row>
    <row r="751" spans="1:27" ht="14.2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row>
    <row r="752" spans="1:27" ht="14.2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row>
    <row r="753" spans="1:27" ht="14.2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row>
    <row r="754" spans="1:27" ht="14.2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row>
    <row r="755" spans="1:27" ht="14.2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row>
    <row r="756" spans="1:27" ht="14.2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row>
    <row r="757" spans="1:27" ht="14.2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row>
    <row r="758" spans="1:27" ht="14.2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row>
    <row r="759" spans="1:27" ht="14.2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row>
    <row r="760" spans="1:27" ht="14.2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row>
    <row r="761" spans="1:27" ht="14.2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row>
    <row r="762" spans="1:27" ht="14.2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row>
    <row r="763" spans="1:27" ht="14.2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row>
    <row r="764" spans="1:27" ht="14.2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row>
    <row r="765" spans="1:27" ht="14.2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row>
    <row r="766" spans="1:27" ht="14.2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row>
    <row r="767" spans="1:27" ht="14.2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row>
    <row r="768" spans="1:27" ht="14.2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row>
    <row r="769" spans="1:27" ht="14.2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row>
    <row r="770" spans="1:27" ht="14.2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row>
    <row r="771" spans="1:27" ht="14.2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row>
    <row r="772" spans="1:27" ht="14.2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row>
    <row r="773" spans="1:27" ht="14.2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row>
    <row r="774" spans="1:27" ht="14.2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row>
    <row r="775" spans="1:27" ht="14.2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row>
    <row r="776" spans="1:27" ht="14.2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row>
    <row r="777" spans="1:27" ht="14.2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row>
    <row r="778" spans="1:27" ht="14.2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row>
    <row r="779" spans="1:27" ht="14.2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row>
    <row r="780" spans="1:27" ht="14.2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row>
    <row r="781" spans="1:27" ht="14.2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row>
    <row r="782" spans="1:27" ht="14.2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row>
    <row r="783" spans="1:27" ht="14.2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row>
    <row r="784" spans="1:27" ht="14.2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row>
    <row r="785" spans="1:27" ht="14.2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row>
    <row r="786" spans="1:27" ht="14.2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row>
    <row r="787" spans="1:27" ht="14.2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row>
    <row r="788" spans="1:27" ht="14.2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row>
    <row r="789" spans="1:27" ht="14.2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row>
    <row r="790" spans="1:27" ht="14.2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row>
    <row r="791" spans="1:27" ht="14.2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row>
    <row r="792" spans="1:27" ht="14.2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row>
    <row r="793" spans="1:27" ht="14.2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row>
    <row r="794" spans="1:27" ht="14.2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row>
    <row r="795" spans="1:27" ht="14.2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row>
    <row r="796" spans="1:27" ht="14.2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row>
    <row r="797" spans="1:27" ht="14.2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row>
    <row r="798" spans="1:27" ht="14.2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row>
    <row r="799" spans="1:27" ht="14.2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row>
    <row r="800" spans="1:27" ht="14.2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row>
    <row r="801" spans="1:27" ht="14.2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row>
    <row r="802" spans="1:27" ht="14.2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row>
    <row r="803" spans="1:27" ht="14.2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row>
    <row r="804" spans="1:27" ht="14.2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row>
    <row r="805" spans="1:27" ht="14.2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row>
    <row r="806" spans="1:27" ht="14.2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row>
    <row r="807" spans="1:27" ht="14.2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row>
    <row r="808" spans="1:27" ht="14.2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row>
    <row r="809" spans="1:27" ht="14.2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row>
    <row r="810" spans="1:27" ht="14.2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row>
    <row r="811" spans="1:27" ht="14.2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row>
    <row r="812" spans="1:27" ht="14.2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row>
    <row r="813" spans="1:27" ht="14.2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row>
    <row r="814" spans="1:27" ht="14.2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row>
    <row r="815" spans="1:27" ht="14.2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row>
    <row r="816" spans="1:27" ht="14.2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row>
    <row r="817" spans="1:27" ht="14.2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row>
    <row r="818" spans="1:27" ht="14.2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row>
    <row r="819" spans="1:27" ht="14.2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row>
    <row r="820" spans="1:27" ht="14.2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row>
    <row r="821" spans="1:27" ht="14.2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row>
    <row r="822" spans="1:27" ht="14.2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row>
    <row r="823" spans="1:27" ht="14.2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row>
    <row r="824" spans="1:27" ht="14.2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row>
    <row r="825" spans="1:27" ht="14.2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row>
    <row r="826" spans="1:27" ht="14.2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row>
    <row r="827" spans="1:27" ht="14.2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row>
    <row r="828" spans="1:27" ht="14.2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row>
    <row r="829" spans="1:27" ht="14.2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row>
    <row r="830" spans="1:27" ht="14.2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row>
    <row r="831" spans="1:27" ht="14.2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row>
    <row r="832" spans="1:27" ht="14.2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row>
    <row r="833" spans="1:27" ht="14.2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row>
    <row r="834" spans="1:27" ht="14.2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row>
    <row r="835" spans="1:27" ht="14.2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row>
    <row r="836" spans="1:27" ht="14.2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row>
    <row r="837" spans="1:27" ht="14.2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row>
    <row r="838" spans="1:27" ht="14.2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row>
    <row r="839" spans="1:27" ht="14.2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row>
    <row r="840" spans="1:27" ht="14.2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row>
    <row r="841" spans="1:27" ht="14.2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row>
    <row r="842" spans="1:27" ht="14.2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row>
    <row r="843" spans="1:27" ht="14.2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row>
    <row r="844" spans="1:27" ht="14.2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row>
    <row r="845" spans="1:27" ht="14.2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row>
    <row r="846" spans="1:27" ht="14.2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row>
    <row r="847" spans="1:27" ht="14.2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row>
    <row r="848" spans="1:27" ht="14.2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row>
    <row r="849" spans="1:27" ht="14.2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row>
    <row r="850" spans="1:27" ht="14.2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row>
    <row r="851" spans="1:27" ht="14.2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row>
    <row r="852" spans="1:27" ht="14.2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row>
    <row r="853" spans="1:27" ht="14.2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row>
    <row r="854" spans="1:27" ht="14.2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row>
    <row r="855" spans="1:27" ht="14.2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row>
    <row r="856" spans="1:27" ht="14.2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row>
    <row r="857" spans="1:27" ht="14.2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row>
    <row r="858" spans="1:27" ht="14.2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row>
    <row r="859" spans="1:27" ht="14.2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row>
    <row r="860" spans="1:27" ht="14.2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row>
    <row r="861" spans="1:27" ht="14.2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row>
    <row r="862" spans="1:27" ht="14.2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row>
    <row r="863" spans="1:27" ht="14.2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row>
    <row r="864" spans="1:27" ht="14.2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row>
    <row r="865" spans="1:27" ht="14.2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row>
    <row r="866" spans="1:27" ht="14.2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row>
    <row r="867" spans="1:27" ht="14.2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row>
    <row r="868" spans="1:27" ht="14.2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row>
    <row r="869" spans="1:27" ht="14.2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row>
    <row r="870" spans="1:27" ht="14.2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row>
    <row r="871" spans="1:27" ht="14.2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row>
    <row r="872" spans="1:27" ht="14.2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row>
    <row r="873" spans="1:27" ht="14.2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row>
    <row r="874" spans="1:27" ht="14.2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row>
    <row r="875" spans="1:27" ht="14.2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row>
    <row r="876" spans="1:27" ht="14.2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row>
    <row r="877" spans="1:27" ht="14.2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row>
    <row r="878" spans="1:27" ht="14.2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row>
    <row r="879" spans="1:27" ht="14.2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row>
    <row r="880" spans="1:27" ht="14.2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row>
    <row r="881" spans="1:27" ht="14.2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row>
    <row r="882" spans="1:27" ht="14.2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row>
    <row r="883" spans="1:27" ht="14.2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row>
    <row r="884" spans="1:27" ht="14.2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row>
    <row r="885" spans="1:27" ht="14.2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row>
    <row r="886" spans="1:27" ht="14.2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row>
    <row r="887" spans="1:27" ht="14.2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row>
    <row r="888" spans="1:27" ht="14.2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row>
    <row r="889" spans="1:27" ht="14.2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row>
    <row r="890" spans="1:27" ht="14.2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row>
    <row r="891" spans="1:27" ht="14.2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row>
    <row r="892" spans="1:27" ht="14.2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row>
    <row r="893" spans="1:27" ht="14.2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row>
    <row r="894" spans="1:27" ht="14.2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row>
    <row r="895" spans="1:27" ht="14.2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row>
    <row r="896" spans="1:27" ht="14.2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row>
    <row r="897" spans="1:27" ht="14.2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row>
    <row r="898" spans="1:27" ht="14.2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row>
    <row r="899" spans="1:27" ht="14.2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row>
    <row r="900" spans="1:27" ht="14.2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row>
    <row r="901" spans="1:27" ht="14.2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row>
    <row r="902" spans="1:27" ht="14.2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row>
    <row r="903" spans="1:27" ht="14.2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row>
    <row r="904" spans="1:27" ht="14.2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row>
    <row r="905" spans="1:27" ht="14.2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row>
    <row r="906" spans="1:27" ht="14.2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row>
    <row r="907" spans="1:27" ht="14.2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row>
    <row r="908" spans="1:27" ht="14.2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row>
    <row r="909" spans="1:27" ht="14.2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row>
    <row r="910" spans="1:27" ht="14.2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row>
    <row r="911" spans="1:27" ht="14.2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row>
    <row r="912" spans="1:27" ht="14.2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row>
    <row r="913" spans="1:27" ht="14.2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row>
    <row r="914" spans="1:27" ht="14.2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row>
    <row r="915" spans="1:27" ht="14.2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row>
    <row r="916" spans="1:27" ht="14.2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row>
    <row r="917" spans="1:27" ht="14.2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row>
    <row r="918" spans="1:27" ht="14.2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row>
    <row r="919" spans="1:27" ht="14.2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row>
    <row r="920" spans="1:27" ht="14.2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row>
    <row r="921" spans="1:27" ht="14.2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row>
    <row r="922" spans="1:27" ht="14.2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row>
    <row r="923" spans="1:27" ht="14.2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row>
    <row r="924" spans="1:27" ht="14.2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row>
    <row r="925" spans="1:27" ht="14.2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row>
    <row r="926" spans="1:27" ht="14.2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row>
    <row r="927" spans="1:27" ht="14.2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row>
    <row r="928" spans="1:27" ht="14.2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row>
    <row r="929" spans="1:27" ht="14.2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row>
    <row r="930" spans="1:27" ht="14.2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row>
    <row r="931" spans="1:27" ht="14.2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row>
    <row r="932" spans="1:27" ht="14.2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row>
    <row r="933" spans="1:27" ht="14.2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row>
    <row r="934" spans="1:27" ht="14.2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row>
    <row r="935" spans="1:27" ht="14.2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row>
    <row r="936" spans="1:27" ht="14.2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row>
    <row r="937" spans="1:27" ht="14.2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row>
    <row r="938" spans="1:27" ht="14.2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row>
    <row r="939" spans="1:27" ht="14.2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row>
    <row r="940" spans="1:27" ht="14.2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row>
    <row r="941" spans="1:27" ht="14.2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row>
    <row r="942" spans="1:27" ht="14.2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row>
    <row r="943" spans="1:27" ht="14.2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row>
    <row r="944" spans="1:27" ht="14.2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row>
    <row r="945" spans="1:27" ht="14.2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row>
    <row r="946" spans="1:27" ht="14.2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row>
    <row r="947" spans="1:27" ht="14.2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row>
    <row r="948" spans="1:27" ht="14.2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row>
    <row r="949" spans="1:27" ht="14.2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row>
    <row r="950" spans="1:27" ht="14.2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row>
    <row r="951" spans="1:27" ht="14.2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row>
    <row r="952" spans="1:27" ht="14.2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row>
    <row r="953" spans="1:27" ht="14.2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row>
    <row r="954" spans="1:27" ht="14.2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row>
    <row r="955" spans="1:27" ht="14.2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row>
    <row r="956" spans="1:27" ht="14.2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row>
    <row r="957" spans="1:27" ht="14.2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row>
    <row r="958" spans="1:27" ht="14.2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row>
    <row r="959" spans="1:27" ht="14.2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row>
    <row r="960" spans="1:27" ht="14.2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row>
    <row r="961" spans="1:27" ht="14.2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row>
    <row r="962" spans="1:27" ht="14.2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row>
    <row r="963" spans="1:27" ht="14.2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row>
    <row r="964" spans="1:27" ht="14.2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row>
    <row r="965" spans="1:27" ht="14.2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row>
    <row r="966" spans="1:27" ht="14.2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row>
    <row r="967" spans="1:27" ht="14.2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row>
    <row r="968" spans="1:27" ht="14.2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row>
    <row r="969" spans="1:27" ht="14.2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row>
    <row r="970" spans="1:27" ht="14.2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row>
    <row r="971" spans="1:27" ht="14.2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row>
    <row r="972" spans="1:27" ht="14.2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row>
    <row r="973" spans="1:27" ht="14.2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row>
    <row r="974" spans="1:27" ht="14.2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row>
    <row r="975" spans="1:27" ht="14.2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row>
    <row r="976" spans="1:27" ht="14.2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row>
    <row r="977" spans="1:27" ht="14.2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row>
    <row r="978" spans="1:27" ht="14.2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row>
    <row r="979" spans="1:27" ht="14.2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row>
    <row r="980" spans="1:27" ht="14.2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row>
    <row r="981" spans="1:27" ht="14.2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row>
    <row r="982" spans="1:27" ht="14.2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row>
    <row r="983" spans="1:27" ht="14.2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row>
    <row r="984" spans="1:27" ht="14.2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row>
    <row r="985" spans="1:27" ht="14.2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row>
    <row r="986" spans="1:27" ht="14.2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row>
    <row r="987" spans="1:27" ht="14.2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row>
    <row r="988" spans="1:27" ht="14.2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row>
    <row r="989" spans="1:27" ht="14.2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row>
    <row r="990" spans="1:27" ht="14.2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row>
    <row r="991" spans="1:27" ht="14.2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row>
    <row r="992" spans="1:27" ht="14.2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row>
    <row r="993" spans="1:27" ht="14.2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row>
    <row r="994" spans="1:27" ht="14.2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row>
    <row r="995" spans="1:27" ht="14.2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row>
    <row r="996" spans="1:27" ht="14.2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row>
    <row r="997" spans="1:27" ht="14.2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row>
    <row r="998" spans="1:27" ht="15.75" customHeight="1">
      <c r="A998" s="26"/>
      <c r="B998" s="26"/>
      <c r="C998" s="26"/>
      <c r="D998" s="26"/>
      <c r="E998" s="26"/>
      <c r="F998" s="26"/>
      <c r="G998" s="26"/>
      <c r="H998" s="26"/>
      <c r="I998" s="26"/>
      <c r="J998" s="26"/>
      <c r="K998" s="26"/>
      <c r="L998" s="26"/>
      <c r="M998" s="26"/>
      <c r="N998" s="26"/>
      <c r="O998" s="26"/>
      <c r="P998" s="26"/>
      <c r="Q998" s="26"/>
      <c r="R998" s="26"/>
    </row>
  </sheetData>
  <mergeCells count="8">
    <mergeCell ref="P4:Q4"/>
    <mergeCell ref="F4:G4"/>
    <mergeCell ref="D4:E4"/>
    <mergeCell ref="D3:Q3"/>
    <mergeCell ref="H4:I4"/>
    <mergeCell ref="J4:K4"/>
    <mergeCell ref="L4:M4"/>
    <mergeCell ref="N4:O4"/>
  </mergeCells>
  <phoneticPr fontId="77" type="noConversion"/>
  <hyperlinks>
    <hyperlink ref="A1" location="Contents!A1" display="Contents" xr:uid="{B4FD522E-7939-8841-891E-56D6BCEFF623}"/>
    <hyperlink ref="A37" r:id="rId1" display="Джерело: Корпорація УкрЕлектроТранс, http://korpmet.org.ua/?page_id=776 " xr:uid="{00000000-0004-0000-0D00-000000000000}"/>
  </hyperlinks>
  <pageMargins left="0.7" right="0.7" top="0.75" bottom="0.75" header="0" footer="0"/>
  <pageSetup orientation="landscape"/>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008"/>
  <sheetViews>
    <sheetView workbookViewId="0"/>
  </sheetViews>
  <sheetFormatPr baseColWidth="10" defaultColWidth="12.6640625" defaultRowHeight="15.75" customHeight="1"/>
  <cols>
    <col min="1" max="1" width="5.1640625" customWidth="1"/>
    <col min="2" max="2" width="34.1640625" customWidth="1"/>
    <col min="3" max="3" width="31" customWidth="1"/>
    <col min="4" max="4" width="28.6640625" customWidth="1"/>
    <col min="5" max="5" width="36.1640625" customWidth="1"/>
    <col min="6" max="6" width="36.83203125" customWidth="1"/>
    <col min="7" max="7" width="17.1640625" customWidth="1"/>
  </cols>
  <sheetData>
    <row r="1" spans="1:26" ht="18">
      <c r="A1" s="322" t="s">
        <v>1004</v>
      </c>
    </row>
    <row r="2" spans="1:26" ht="23" customHeight="1">
      <c r="A2" s="296" t="s">
        <v>1291</v>
      </c>
      <c r="C2" s="26"/>
      <c r="D2" s="26"/>
      <c r="E2" s="26"/>
      <c r="F2" s="26"/>
      <c r="G2" s="26"/>
      <c r="H2" s="26"/>
      <c r="I2" s="26"/>
      <c r="J2" s="26"/>
      <c r="K2" s="26"/>
      <c r="L2" s="26"/>
      <c r="M2" s="26"/>
      <c r="N2" s="26"/>
      <c r="O2" s="26"/>
      <c r="P2" s="26"/>
      <c r="Q2" s="26"/>
      <c r="R2" s="26"/>
      <c r="S2" s="26"/>
      <c r="T2" s="26"/>
      <c r="U2" s="26"/>
      <c r="V2" s="26"/>
      <c r="W2" s="26"/>
      <c r="X2" s="26"/>
      <c r="Y2" s="26"/>
      <c r="Z2" s="26"/>
    </row>
    <row r="3" spans="1:26" ht="33" customHeight="1">
      <c r="A3" s="309" t="s">
        <v>1003</v>
      </c>
      <c r="B3" s="25" t="s">
        <v>1218</v>
      </c>
      <c r="C3" s="14" t="s">
        <v>1221</v>
      </c>
      <c r="D3" s="25" t="s">
        <v>1219</v>
      </c>
      <c r="E3" s="25" t="s">
        <v>1057</v>
      </c>
      <c r="F3" s="25" t="s">
        <v>1220</v>
      </c>
      <c r="G3" s="25" t="s">
        <v>1</v>
      </c>
      <c r="H3" s="26"/>
      <c r="I3" s="26"/>
      <c r="J3" s="26"/>
      <c r="K3" s="26"/>
      <c r="L3" s="26"/>
      <c r="M3" s="26"/>
      <c r="N3" s="26"/>
      <c r="O3" s="26"/>
      <c r="P3" s="26"/>
      <c r="Q3" s="26"/>
      <c r="R3" s="26"/>
      <c r="S3" s="26"/>
      <c r="T3" s="26"/>
      <c r="U3" s="26"/>
      <c r="V3" s="26"/>
      <c r="W3" s="26"/>
      <c r="X3" s="26"/>
      <c r="Y3" s="26"/>
      <c r="Z3" s="26"/>
    </row>
    <row r="4" spans="1:26" ht="90">
      <c r="A4" s="297">
        <v>1</v>
      </c>
      <c r="B4" s="32" t="s">
        <v>1292</v>
      </c>
      <c r="C4" s="32" t="s">
        <v>1270</v>
      </c>
      <c r="D4" s="32" t="s">
        <v>1301</v>
      </c>
      <c r="E4" s="370" t="s">
        <v>1311</v>
      </c>
      <c r="F4" s="32" t="s">
        <v>1264</v>
      </c>
      <c r="G4" s="32" t="s">
        <v>59</v>
      </c>
      <c r="H4" s="26"/>
      <c r="I4" s="26"/>
      <c r="J4" s="26"/>
      <c r="K4" s="26"/>
      <c r="L4" s="26"/>
      <c r="M4" s="26"/>
      <c r="N4" s="26"/>
      <c r="O4" s="26"/>
      <c r="P4" s="26"/>
      <c r="Q4" s="26"/>
      <c r="R4" s="26"/>
      <c r="S4" s="26"/>
      <c r="T4" s="26"/>
      <c r="U4" s="26"/>
      <c r="V4" s="26"/>
      <c r="W4" s="26"/>
      <c r="X4" s="26"/>
      <c r="Y4" s="26"/>
      <c r="Z4" s="26"/>
    </row>
    <row r="5" spans="1:26" ht="90">
      <c r="A5" s="297">
        <v>2</v>
      </c>
      <c r="B5" s="32" t="s">
        <v>1293</v>
      </c>
      <c r="C5" s="32" t="s">
        <v>1271</v>
      </c>
      <c r="D5" s="299" t="s">
        <v>1302</v>
      </c>
      <c r="E5" s="371" t="s">
        <v>1310</v>
      </c>
      <c r="F5" s="32" t="s">
        <v>1223</v>
      </c>
      <c r="G5" s="32" t="s">
        <v>59</v>
      </c>
      <c r="H5" s="26"/>
      <c r="I5" s="26"/>
      <c r="J5" s="26"/>
      <c r="K5" s="26"/>
      <c r="L5" s="26"/>
      <c r="M5" s="26"/>
      <c r="N5" s="26"/>
      <c r="O5" s="26"/>
      <c r="P5" s="26"/>
      <c r="Q5" s="26"/>
      <c r="R5" s="26"/>
      <c r="S5" s="26"/>
      <c r="T5" s="26"/>
      <c r="U5" s="26"/>
      <c r="V5" s="26"/>
      <c r="W5" s="26"/>
      <c r="X5" s="26"/>
      <c r="Y5" s="26"/>
      <c r="Z5" s="26"/>
    </row>
    <row r="6" spans="1:26" ht="45">
      <c r="A6" s="297">
        <v>3</v>
      </c>
      <c r="B6" s="32" t="s">
        <v>1294</v>
      </c>
      <c r="C6" s="32" t="s">
        <v>1272</v>
      </c>
      <c r="D6" s="32" t="s">
        <v>1303</v>
      </c>
      <c r="E6" s="298" t="s">
        <v>912</v>
      </c>
      <c r="F6" s="300" t="s">
        <v>1224</v>
      </c>
      <c r="G6" s="32" t="s">
        <v>59</v>
      </c>
      <c r="H6" s="26"/>
      <c r="I6" s="26"/>
      <c r="J6" s="26"/>
      <c r="K6" s="26"/>
      <c r="L6" s="26"/>
      <c r="M6" s="26"/>
      <c r="N6" s="26"/>
      <c r="O6" s="26"/>
      <c r="P6" s="26"/>
      <c r="Q6" s="26"/>
      <c r="R6" s="26"/>
      <c r="S6" s="26"/>
      <c r="T6" s="26"/>
      <c r="U6" s="26"/>
      <c r="V6" s="26"/>
      <c r="W6" s="26"/>
      <c r="X6" s="26"/>
      <c r="Y6" s="26"/>
      <c r="Z6" s="26"/>
    </row>
    <row r="7" spans="1:26" ht="30">
      <c r="A7" s="297">
        <v>4</v>
      </c>
      <c r="B7" s="32" t="s">
        <v>1295</v>
      </c>
      <c r="C7" s="32" t="s">
        <v>1273</v>
      </c>
      <c r="D7" s="32" t="s">
        <v>1304</v>
      </c>
      <c r="E7" s="298" t="s">
        <v>913</v>
      </c>
      <c r="F7" s="32" t="s">
        <v>1265</v>
      </c>
      <c r="G7" s="32" t="s">
        <v>59</v>
      </c>
      <c r="H7" s="26"/>
      <c r="I7" s="26"/>
      <c r="J7" s="26"/>
      <c r="K7" s="26"/>
      <c r="L7" s="26"/>
      <c r="M7" s="26"/>
      <c r="N7" s="26"/>
      <c r="O7" s="26"/>
      <c r="P7" s="26"/>
      <c r="Q7" s="26"/>
      <c r="R7" s="26"/>
      <c r="S7" s="26"/>
      <c r="T7" s="26"/>
      <c r="U7" s="26"/>
      <c r="V7" s="26"/>
      <c r="W7" s="26"/>
      <c r="X7" s="26"/>
      <c r="Y7" s="26"/>
      <c r="Z7" s="26"/>
    </row>
    <row r="8" spans="1:26" ht="30">
      <c r="A8" s="297">
        <v>5</v>
      </c>
      <c r="B8" s="32" t="s">
        <v>1296</v>
      </c>
      <c r="C8" s="32" t="s">
        <v>1274</v>
      </c>
      <c r="D8" s="32" t="s">
        <v>1305</v>
      </c>
      <c r="E8" s="298" t="s">
        <v>914</v>
      </c>
      <c r="F8" s="32" t="s">
        <v>1266</v>
      </c>
      <c r="G8" s="32" t="s">
        <v>59</v>
      </c>
      <c r="H8" s="26"/>
      <c r="I8" s="26"/>
      <c r="J8" s="26"/>
      <c r="K8" s="26"/>
      <c r="L8" s="26"/>
      <c r="M8" s="26"/>
      <c r="N8" s="26"/>
      <c r="O8" s="26"/>
      <c r="P8" s="26"/>
      <c r="Q8" s="26"/>
      <c r="R8" s="26"/>
      <c r="S8" s="26"/>
      <c r="T8" s="26"/>
      <c r="U8" s="26"/>
      <c r="V8" s="26"/>
      <c r="W8" s="26"/>
      <c r="X8" s="26"/>
      <c r="Y8" s="26"/>
      <c r="Z8" s="26"/>
    </row>
    <row r="9" spans="1:26" ht="45">
      <c r="A9" s="297">
        <v>6</v>
      </c>
      <c r="B9" s="32" t="s">
        <v>1297</v>
      </c>
      <c r="C9" s="32" t="s">
        <v>1275</v>
      </c>
      <c r="D9" s="32" t="s">
        <v>1306</v>
      </c>
      <c r="E9" s="298" t="s">
        <v>915</v>
      </c>
      <c r="F9" s="32" t="s">
        <v>1266</v>
      </c>
      <c r="G9" s="32" t="s">
        <v>59</v>
      </c>
      <c r="H9" s="26"/>
      <c r="I9" s="26"/>
      <c r="J9" s="26"/>
      <c r="K9" s="26"/>
      <c r="L9" s="26"/>
      <c r="M9" s="26"/>
      <c r="N9" s="26"/>
      <c r="O9" s="26"/>
      <c r="P9" s="26"/>
      <c r="Q9" s="26"/>
      <c r="R9" s="26"/>
      <c r="S9" s="26"/>
      <c r="T9" s="26"/>
      <c r="U9" s="26"/>
      <c r="V9" s="26"/>
      <c r="W9" s="26"/>
      <c r="X9" s="26"/>
      <c r="Y9" s="26"/>
      <c r="Z9" s="26"/>
    </row>
    <row r="10" spans="1:26" ht="90">
      <c r="A10" s="297">
        <v>7</v>
      </c>
      <c r="B10" s="32" t="s">
        <v>1298</v>
      </c>
      <c r="C10" s="32" t="s">
        <v>1276</v>
      </c>
      <c r="D10" s="32" t="s">
        <v>1307</v>
      </c>
      <c r="E10" s="301" t="s">
        <v>916</v>
      </c>
      <c r="F10" s="32" t="s">
        <v>1267</v>
      </c>
      <c r="G10" s="32" t="s">
        <v>59</v>
      </c>
      <c r="H10" s="26"/>
      <c r="I10" s="26"/>
      <c r="J10" s="26"/>
      <c r="K10" s="26"/>
      <c r="L10" s="26"/>
      <c r="M10" s="26"/>
      <c r="N10" s="26"/>
      <c r="O10" s="26"/>
      <c r="P10" s="26"/>
      <c r="Q10" s="26"/>
      <c r="R10" s="26"/>
      <c r="S10" s="26"/>
      <c r="T10" s="26"/>
      <c r="U10" s="26"/>
      <c r="V10" s="26"/>
      <c r="W10" s="26"/>
      <c r="X10" s="26"/>
      <c r="Y10" s="26"/>
      <c r="Z10" s="26"/>
    </row>
    <row r="11" spans="1:26" ht="15">
      <c r="A11" s="297">
        <v>8</v>
      </c>
      <c r="B11" s="32" t="s">
        <v>1299</v>
      </c>
      <c r="C11" s="32" t="s">
        <v>1277</v>
      </c>
      <c r="D11" s="32" t="s">
        <v>1308</v>
      </c>
      <c r="E11" s="298" t="s">
        <v>917</v>
      </c>
      <c r="F11" s="32" t="s">
        <v>1262</v>
      </c>
      <c r="G11" s="32" t="s">
        <v>59</v>
      </c>
      <c r="H11" s="26"/>
      <c r="I11" s="26"/>
      <c r="J11" s="26"/>
      <c r="K11" s="26"/>
      <c r="L11" s="26"/>
      <c r="M11" s="26"/>
      <c r="N11" s="26"/>
      <c r="O11" s="26"/>
      <c r="P11" s="26"/>
      <c r="Q11" s="26"/>
      <c r="R11" s="26"/>
      <c r="S11" s="26"/>
      <c r="T11" s="26"/>
      <c r="U11" s="26"/>
      <c r="V11" s="26"/>
      <c r="W11" s="26"/>
      <c r="X11" s="26"/>
      <c r="Y11" s="26"/>
      <c r="Z11" s="26"/>
    </row>
    <row r="12" spans="1:26" ht="30">
      <c r="A12" s="297">
        <v>9</v>
      </c>
      <c r="B12" s="32" t="s">
        <v>1300</v>
      </c>
      <c r="C12" s="32" t="s">
        <v>1277</v>
      </c>
      <c r="D12" s="32" t="s">
        <v>1309</v>
      </c>
      <c r="E12" s="298" t="s">
        <v>918</v>
      </c>
      <c r="F12" s="32" t="s">
        <v>1263</v>
      </c>
      <c r="G12" s="32" t="s">
        <v>59</v>
      </c>
      <c r="H12" s="26"/>
      <c r="I12" s="26"/>
      <c r="J12" s="26"/>
      <c r="K12" s="26"/>
      <c r="L12" s="26"/>
      <c r="M12" s="26"/>
      <c r="N12" s="26"/>
      <c r="O12" s="26"/>
      <c r="P12" s="26"/>
      <c r="Q12" s="26"/>
      <c r="R12" s="26"/>
      <c r="S12" s="26"/>
      <c r="T12" s="26"/>
      <c r="U12" s="26"/>
      <c r="V12" s="26"/>
      <c r="W12" s="26"/>
      <c r="X12" s="26"/>
      <c r="Y12" s="26"/>
      <c r="Z12" s="26"/>
    </row>
    <row r="13" spans="1:26" ht="30">
      <c r="A13" s="297">
        <v>10</v>
      </c>
      <c r="B13" s="32" t="s">
        <v>919</v>
      </c>
      <c r="C13" s="32" t="s">
        <v>1278</v>
      </c>
      <c r="D13" s="32"/>
      <c r="E13" s="302" t="s">
        <v>920</v>
      </c>
      <c r="F13" s="32" t="s">
        <v>1225</v>
      </c>
      <c r="G13" s="32" t="s">
        <v>25</v>
      </c>
      <c r="H13" s="26"/>
      <c r="I13" s="26"/>
      <c r="J13" s="26"/>
      <c r="K13" s="26"/>
      <c r="L13" s="26"/>
      <c r="M13" s="26"/>
      <c r="N13" s="26"/>
      <c r="O13" s="26"/>
      <c r="P13" s="26"/>
      <c r="Q13" s="26"/>
      <c r="R13" s="26"/>
      <c r="S13" s="26"/>
      <c r="T13" s="26"/>
      <c r="U13" s="26"/>
      <c r="V13" s="26"/>
      <c r="W13" s="26"/>
      <c r="X13" s="26"/>
      <c r="Y13" s="26"/>
      <c r="Z13" s="26"/>
    </row>
    <row r="14" spans="1:26" ht="30">
      <c r="A14" s="297">
        <v>11</v>
      </c>
      <c r="B14" s="32" t="s">
        <v>921</v>
      </c>
      <c r="C14" s="32" t="s">
        <v>1278</v>
      </c>
      <c r="D14" s="32"/>
      <c r="E14" s="298" t="s">
        <v>922</v>
      </c>
      <c r="F14" s="32" t="s">
        <v>1226</v>
      </c>
      <c r="G14" s="32" t="s">
        <v>25</v>
      </c>
      <c r="H14" s="26"/>
      <c r="I14" s="26"/>
      <c r="J14" s="26"/>
      <c r="K14" s="26"/>
      <c r="L14" s="26"/>
      <c r="M14" s="26"/>
      <c r="N14" s="26"/>
      <c r="O14" s="26"/>
      <c r="P14" s="26"/>
      <c r="Q14" s="26"/>
      <c r="R14" s="26"/>
      <c r="S14" s="26"/>
      <c r="T14" s="26"/>
      <c r="U14" s="26"/>
      <c r="V14" s="26"/>
      <c r="W14" s="26"/>
      <c r="X14" s="26"/>
      <c r="Y14" s="26"/>
      <c r="Z14" s="26"/>
    </row>
    <row r="15" spans="1:26" ht="30">
      <c r="A15" s="297">
        <v>12</v>
      </c>
      <c r="B15" s="32" t="s">
        <v>923</v>
      </c>
      <c r="C15" s="32" t="s">
        <v>1278</v>
      </c>
      <c r="D15" s="32"/>
      <c r="E15" s="298" t="s">
        <v>924</v>
      </c>
      <c r="F15" s="32" t="s">
        <v>1227</v>
      </c>
      <c r="G15" s="32" t="s">
        <v>25</v>
      </c>
      <c r="H15" s="26"/>
      <c r="I15" s="26"/>
      <c r="J15" s="26"/>
      <c r="K15" s="26"/>
      <c r="L15" s="26"/>
      <c r="M15" s="26"/>
      <c r="N15" s="26"/>
      <c r="O15" s="26"/>
      <c r="P15" s="26"/>
      <c r="Q15" s="26"/>
      <c r="R15" s="26"/>
      <c r="S15" s="26"/>
      <c r="T15" s="26"/>
      <c r="U15" s="26"/>
      <c r="V15" s="26"/>
      <c r="W15" s="26"/>
      <c r="X15" s="26"/>
      <c r="Y15" s="26"/>
      <c r="Z15" s="26"/>
    </row>
    <row r="16" spans="1:26" ht="30">
      <c r="A16" s="297">
        <v>13</v>
      </c>
      <c r="B16" s="32" t="s">
        <v>925</v>
      </c>
      <c r="C16" s="32" t="s">
        <v>1279</v>
      </c>
      <c r="D16" s="32"/>
      <c r="E16" s="298" t="s">
        <v>926</v>
      </c>
      <c r="F16" s="32" t="s">
        <v>1228</v>
      </c>
      <c r="G16" s="32" t="s">
        <v>25</v>
      </c>
      <c r="H16" s="26"/>
      <c r="I16" s="26"/>
      <c r="J16" s="26"/>
      <c r="K16" s="26"/>
      <c r="L16" s="26"/>
      <c r="M16" s="26"/>
      <c r="N16" s="26"/>
      <c r="O16" s="26"/>
      <c r="P16" s="26"/>
      <c r="Q16" s="26"/>
      <c r="R16" s="26"/>
      <c r="S16" s="26"/>
      <c r="T16" s="26"/>
      <c r="U16" s="26"/>
      <c r="V16" s="26"/>
      <c r="W16" s="26"/>
      <c r="X16" s="26"/>
      <c r="Y16" s="26"/>
      <c r="Z16" s="26"/>
    </row>
    <row r="17" spans="1:26" ht="15">
      <c r="A17" s="297">
        <v>14</v>
      </c>
      <c r="B17" s="32" t="s">
        <v>927</v>
      </c>
      <c r="C17" s="32" t="s">
        <v>1272</v>
      </c>
      <c r="D17" s="32"/>
      <c r="E17" s="298" t="s">
        <v>928</v>
      </c>
      <c r="F17" s="32" t="s">
        <v>1229</v>
      </c>
      <c r="G17" s="32" t="s">
        <v>25</v>
      </c>
      <c r="H17" s="26"/>
      <c r="I17" s="26"/>
      <c r="J17" s="26"/>
      <c r="K17" s="26"/>
      <c r="L17" s="26"/>
      <c r="M17" s="26"/>
      <c r="N17" s="26"/>
      <c r="O17" s="26"/>
      <c r="P17" s="26"/>
      <c r="Q17" s="26"/>
      <c r="R17" s="26"/>
      <c r="S17" s="26"/>
      <c r="T17" s="26"/>
      <c r="U17" s="26"/>
      <c r="V17" s="26"/>
      <c r="W17" s="26"/>
      <c r="X17" s="26"/>
      <c r="Y17" s="26"/>
      <c r="Z17" s="26"/>
    </row>
    <row r="18" spans="1:26" ht="30">
      <c r="A18" s="297">
        <v>15</v>
      </c>
      <c r="B18" s="32" t="s">
        <v>929</v>
      </c>
      <c r="C18" s="32" t="s">
        <v>1280</v>
      </c>
      <c r="D18" s="32"/>
      <c r="E18" s="298" t="s">
        <v>930</v>
      </c>
      <c r="F18" s="32" t="s">
        <v>1230</v>
      </c>
      <c r="G18" s="32" t="s">
        <v>43</v>
      </c>
      <c r="H18" s="26"/>
      <c r="I18" s="26"/>
      <c r="J18" s="26"/>
      <c r="K18" s="26"/>
      <c r="L18" s="26"/>
      <c r="M18" s="26"/>
      <c r="N18" s="26"/>
      <c r="O18" s="26"/>
      <c r="P18" s="26"/>
      <c r="Q18" s="26"/>
      <c r="R18" s="26"/>
      <c r="S18" s="26"/>
      <c r="T18" s="26"/>
      <c r="U18" s="26"/>
      <c r="V18" s="26"/>
      <c r="W18" s="26"/>
      <c r="X18" s="26"/>
      <c r="Y18" s="26"/>
      <c r="Z18" s="26"/>
    </row>
    <row r="19" spans="1:26" ht="15">
      <c r="A19" s="297">
        <v>16</v>
      </c>
      <c r="B19" s="32" t="s">
        <v>931</v>
      </c>
      <c r="C19" s="32" t="s">
        <v>1272</v>
      </c>
      <c r="D19" s="32"/>
      <c r="E19" s="32"/>
      <c r="F19" s="32" t="s">
        <v>1231</v>
      </c>
      <c r="G19" s="32" t="s">
        <v>43</v>
      </c>
      <c r="H19" s="26"/>
      <c r="I19" s="26"/>
      <c r="J19" s="26"/>
      <c r="K19" s="26"/>
      <c r="L19" s="26"/>
      <c r="M19" s="26"/>
      <c r="N19" s="26"/>
      <c r="O19" s="26"/>
      <c r="P19" s="26"/>
      <c r="Q19" s="26"/>
      <c r="R19" s="26"/>
      <c r="S19" s="26"/>
      <c r="T19" s="26"/>
      <c r="U19" s="26"/>
      <c r="V19" s="26"/>
      <c r="W19" s="26"/>
      <c r="X19" s="26"/>
      <c r="Y19" s="26"/>
      <c r="Z19" s="26"/>
    </row>
    <row r="20" spans="1:26" ht="15">
      <c r="A20" s="297">
        <v>17</v>
      </c>
      <c r="B20" s="32" t="s">
        <v>932</v>
      </c>
      <c r="C20" s="32" t="s">
        <v>1279</v>
      </c>
      <c r="D20" s="32"/>
      <c r="E20" s="302" t="s">
        <v>933</v>
      </c>
      <c r="F20" s="32" t="s">
        <v>1232</v>
      </c>
      <c r="G20" s="32" t="s">
        <v>43</v>
      </c>
      <c r="H20" s="26"/>
      <c r="I20" s="26"/>
      <c r="J20" s="26"/>
      <c r="K20" s="26"/>
      <c r="L20" s="26"/>
      <c r="M20" s="26"/>
      <c r="N20" s="26"/>
      <c r="O20" s="26"/>
      <c r="P20" s="26"/>
      <c r="Q20" s="26"/>
      <c r="R20" s="26"/>
      <c r="S20" s="26"/>
      <c r="T20" s="26"/>
      <c r="U20" s="26"/>
      <c r="V20" s="26"/>
      <c r="W20" s="26"/>
      <c r="X20" s="26"/>
      <c r="Y20" s="26"/>
      <c r="Z20" s="26"/>
    </row>
    <row r="21" spans="1:26" ht="30">
      <c r="A21" s="297">
        <v>18</v>
      </c>
      <c r="B21" s="32" t="s">
        <v>934</v>
      </c>
      <c r="C21" s="32" t="s">
        <v>1279</v>
      </c>
      <c r="D21" s="32"/>
      <c r="E21" s="302" t="s">
        <v>935</v>
      </c>
      <c r="F21" s="32" t="s">
        <v>1233</v>
      </c>
      <c r="G21" s="32" t="s">
        <v>43</v>
      </c>
      <c r="H21" s="26"/>
      <c r="I21" s="26"/>
      <c r="J21" s="26"/>
      <c r="K21" s="26"/>
      <c r="L21" s="26"/>
      <c r="M21" s="26"/>
      <c r="N21" s="26"/>
      <c r="O21" s="26"/>
      <c r="P21" s="26"/>
      <c r="Q21" s="26"/>
      <c r="R21" s="26"/>
      <c r="S21" s="26"/>
      <c r="T21" s="26"/>
      <c r="U21" s="26"/>
      <c r="V21" s="26"/>
      <c r="W21" s="26"/>
      <c r="X21" s="26"/>
      <c r="Y21" s="26"/>
      <c r="Z21" s="26"/>
    </row>
    <row r="22" spans="1:26" ht="30">
      <c r="A22" s="297">
        <v>19</v>
      </c>
      <c r="B22" s="32" t="s">
        <v>936</v>
      </c>
      <c r="C22" s="32" t="s">
        <v>1272</v>
      </c>
      <c r="D22" s="32"/>
      <c r="E22" s="298" t="s">
        <v>937</v>
      </c>
      <c r="F22" s="32" t="s">
        <v>1234</v>
      </c>
      <c r="G22" s="32" t="s">
        <v>43</v>
      </c>
      <c r="H22" s="26"/>
      <c r="I22" s="26"/>
      <c r="J22" s="26"/>
      <c r="K22" s="26"/>
      <c r="L22" s="26"/>
      <c r="M22" s="26"/>
      <c r="N22" s="26"/>
      <c r="O22" s="26"/>
      <c r="P22" s="26"/>
      <c r="Q22" s="26"/>
      <c r="R22" s="26"/>
      <c r="S22" s="26"/>
      <c r="T22" s="26"/>
      <c r="U22" s="26"/>
      <c r="V22" s="26"/>
      <c r="W22" s="26"/>
      <c r="X22" s="26"/>
      <c r="Y22" s="26"/>
      <c r="Z22" s="26"/>
    </row>
    <row r="23" spans="1:26" ht="30">
      <c r="A23" s="297">
        <v>20</v>
      </c>
      <c r="B23" s="32" t="s">
        <v>938</v>
      </c>
      <c r="C23" s="32" t="s">
        <v>1281</v>
      </c>
      <c r="D23" s="32"/>
      <c r="E23" s="298" t="s">
        <v>939</v>
      </c>
      <c r="F23" s="32" t="s">
        <v>1269</v>
      </c>
      <c r="G23" s="32" t="s">
        <v>43</v>
      </c>
      <c r="H23" s="26"/>
      <c r="I23" s="26"/>
      <c r="J23" s="26"/>
      <c r="K23" s="26"/>
      <c r="L23" s="26"/>
      <c r="M23" s="26"/>
      <c r="N23" s="26"/>
      <c r="O23" s="26"/>
      <c r="P23" s="26"/>
      <c r="Q23" s="26"/>
      <c r="R23" s="26"/>
      <c r="S23" s="26"/>
      <c r="T23" s="26"/>
      <c r="U23" s="26"/>
      <c r="V23" s="26"/>
      <c r="W23" s="26"/>
      <c r="X23" s="26"/>
      <c r="Y23" s="26"/>
      <c r="Z23" s="26"/>
    </row>
    <row r="24" spans="1:26" ht="15">
      <c r="A24" s="297">
        <v>21</v>
      </c>
      <c r="B24" s="32" t="s">
        <v>940</v>
      </c>
      <c r="C24" s="32" t="s">
        <v>1278</v>
      </c>
      <c r="D24" s="32"/>
      <c r="E24" s="298" t="s">
        <v>941</v>
      </c>
      <c r="F24" s="32" t="s">
        <v>1235</v>
      </c>
      <c r="G24" s="32" t="s">
        <v>43</v>
      </c>
      <c r="H24" s="26"/>
      <c r="I24" s="26"/>
      <c r="J24" s="26"/>
      <c r="K24" s="26"/>
      <c r="L24" s="26"/>
      <c r="M24" s="26"/>
      <c r="N24" s="26"/>
      <c r="O24" s="26"/>
      <c r="P24" s="26"/>
      <c r="Q24" s="26"/>
      <c r="R24" s="26"/>
      <c r="S24" s="26"/>
      <c r="T24" s="26"/>
      <c r="U24" s="26"/>
      <c r="V24" s="26"/>
      <c r="W24" s="26"/>
      <c r="X24" s="26"/>
      <c r="Y24" s="26"/>
      <c r="Z24" s="26"/>
    </row>
    <row r="25" spans="1:26" ht="30">
      <c r="A25" s="297">
        <v>22</v>
      </c>
      <c r="B25" s="32" t="s">
        <v>942</v>
      </c>
      <c r="C25" s="32" t="s">
        <v>1278</v>
      </c>
      <c r="D25" s="32"/>
      <c r="E25" s="302" t="s">
        <v>943</v>
      </c>
      <c r="F25" s="32" t="s">
        <v>1268</v>
      </c>
      <c r="G25" s="32" t="s">
        <v>43</v>
      </c>
      <c r="H25" s="26"/>
      <c r="I25" s="26"/>
      <c r="J25" s="26"/>
      <c r="K25" s="26"/>
      <c r="L25" s="26"/>
      <c r="M25" s="26"/>
      <c r="N25" s="26"/>
      <c r="O25" s="26"/>
      <c r="P25" s="26"/>
      <c r="Q25" s="26"/>
      <c r="R25" s="26"/>
      <c r="S25" s="26"/>
      <c r="T25" s="26"/>
      <c r="U25" s="26"/>
      <c r="V25" s="26"/>
      <c r="W25" s="26"/>
      <c r="X25" s="26"/>
      <c r="Y25" s="26"/>
      <c r="Z25" s="26"/>
    </row>
    <row r="26" spans="1:26" ht="15">
      <c r="A26" s="297">
        <v>23</v>
      </c>
      <c r="B26" s="32" t="s">
        <v>944</v>
      </c>
      <c r="C26" s="32" t="s">
        <v>1278</v>
      </c>
      <c r="D26" s="32"/>
      <c r="E26" s="298" t="s">
        <v>945</v>
      </c>
      <c r="F26" s="32" t="s">
        <v>1236</v>
      </c>
      <c r="G26" s="32" t="s">
        <v>43</v>
      </c>
      <c r="H26" s="26"/>
      <c r="I26" s="26"/>
      <c r="J26" s="26"/>
      <c r="K26" s="26"/>
      <c r="L26" s="26"/>
      <c r="M26" s="26"/>
      <c r="N26" s="26"/>
      <c r="O26" s="26"/>
      <c r="P26" s="26"/>
      <c r="Q26" s="26"/>
      <c r="R26" s="26"/>
      <c r="S26" s="26"/>
      <c r="T26" s="26"/>
      <c r="U26" s="26"/>
      <c r="V26" s="26"/>
      <c r="W26" s="26"/>
      <c r="X26" s="26"/>
      <c r="Y26" s="26"/>
      <c r="Z26" s="26"/>
    </row>
    <row r="27" spans="1:26" ht="15">
      <c r="A27" s="297">
        <v>24</v>
      </c>
      <c r="B27" s="32" t="s">
        <v>946</v>
      </c>
      <c r="C27" s="32" t="s">
        <v>1276</v>
      </c>
      <c r="D27" s="32"/>
      <c r="E27" s="298" t="s">
        <v>947</v>
      </c>
      <c r="F27" s="32" t="s">
        <v>1237</v>
      </c>
      <c r="G27" s="32" t="s">
        <v>43</v>
      </c>
      <c r="H27" s="26"/>
      <c r="I27" s="26"/>
      <c r="J27" s="26"/>
      <c r="K27" s="26"/>
      <c r="L27" s="26"/>
      <c r="M27" s="26"/>
      <c r="N27" s="26"/>
      <c r="O27" s="26"/>
      <c r="P27" s="26"/>
      <c r="Q27" s="26"/>
      <c r="R27" s="26"/>
      <c r="S27" s="26"/>
      <c r="T27" s="26"/>
      <c r="U27" s="26"/>
      <c r="V27" s="26"/>
      <c r="W27" s="26"/>
      <c r="X27" s="26"/>
      <c r="Y27" s="26"/>
      <c r="Z27" s="26"/>
    </row>
    <row r="28" spans="1:26" ht="15">
      <c r="A28" s="297">
        <v>25</v>
      </c>
      <c r="B28" s="32" t="s">
        <v>948</v>
      </c>
      <c r="C28" s="32" t="s">
        <v>1281</v>
      </c>
      <c r="D28" s="32"/>
      <c r="E28" s="298" t="s">
        <v>949</v>
      </c>
      <c r="F28" s="32" t="s">
        <v>1237</v>
      </c>
      <c r="G28" s="32" t="s">
        <v>43</v>
      </c>
      <c r="H28" s="26"/>
      <c r="I28" s="26"/>
      <c r="J28" s="26"/>
      <c r="K28" s="26"/>
      <c r="L28" s="26"/>
      <c r="M28" s="26"/>
      <c r="N28" s="26"/>
      <c r="O28" s="26"/>
      <c r="P28" s="26"/>
      <c r="Q28" s="26"/>
      <c r="R28" s="26"/>
      <c r="S28" s="26"/>
      <c r="T28" s="26"/>
      <c r="U28" s="26"/>
      <c r="V28" s="26"/>
      <c r="W28" s="26"/>
      <c r="X28" s="26"/>
      <c r="Y28" s="26"/>
      <c r="Z28" s="26"/>
    </row>
    <row r="29" spans="1:26" ht="30">
      <c r="A29" s="297">
        <v>26</v>
      </c>
      <c r="B29" s="32" t="s">
        <v>950</v>
      </c>
      <c r="C29" s="32" t="s">
        <v>1281</v>
      </c>
      <c r="D29" s="32"/>
      <c r="E29" s="302" t="s">
        <v>951</v>
      </c>
      <c r="F29" s="32" t="s">
        <v>1238</v>
      </c>
      <c r="G29" s="32" t="s">
        <v>1222</v>
      </c>
      <c r="H29" s="26"/>
      <c r="I29" s="26"/>
      <c r="J29" s="26"/>
      <c r="K29" s="26"/>
      <c r="L29" s="26"/>
      <c r="M29" s="26"/>
      <c r="N29" s="26"/>
      <c r="O29" s="26"/>
      <c r="P29" s="26"/>
      <c r="Q29" s="26"/>
      <c r="R29" s="26"/>
      <c r="S29" s="26"/>
      <c r="T29" s="26"/>
      <c r="U29" s="26"/>
      <c r="V29" s="26"/>
      <c r="W29" s="26"/>
      <c r="X29" s="26"/>
      <c r="Y29" s="26"/>
      <c r="Z29" s="26"/>
    </row>
    <row r="30" spans="1:26" ht="30">
      <c r="A30" s="297">
        <v>27</v>
      </c>
      <c r="B30" s="32" t="s">
        <v>952</v>
      </c>
      <c r="C30" s="32" t="s">
        <v>1278</v>
      </c>
      <c r="D30" s="32"/>
      <c r="E30" s="298" t="s">
        <v>953</v>
      </c>
      <c r="F30" s="32" t="s">
        <v>1239</v>
      </c>
      <c r="G30" s="32" t="s">
        <v>1222</v>
      </c>
      <c r="H30" s="26"/>
      <c r="I30" s="26"/>
      <c r="J30" s="26"/>
      <c r="K30" s="26"/>
      <c r="L30" s="26"/>
      <c r="M30" s="26"/>
      <c r="N30" s="26"/>
      <c r="O30" s="26"/>
      <c r="P30" s="26"/>
      <c r="Q30" s="26"/>
      <c r="R30" s="26"/>
      <c r="S30" s="26"/>
      <c r="T30" s="26"/>
      <c r="U30" s="26"/>
      <c r="V30" s="26"/>
      <c r="W30" s="26"/>
      <c r="X30" s="26"/>
      <c r="Y30" s="26"/>
      <c r="Z30" s="26"/>
    </row>
    <row r="31" spans="1:26" ht="30">
      <c r="A31" s="297">
        <v>28</v>
      </c>
      <c r="B31" s="32" t="s">
        <v>954</v>
      </c>
      <c r="C31" s="32" t="s">
        <v>1282</v>
      </c>
      <c r="D31" s="32"/>
      <c r="E31" s="298" t="s">
        <v>955</v>
      </c>
      <c r="F31" s="32" t="s">
        <v>1240</v>
      </c>
      <c r="G31" s="32" t="s">
        <v>7</v>
      </c>
      <c r="H31" s="26"/>
      <c r="I31" s="26"/>
      <c r="J31" s="26"/>
      <c r="K31" s="26"/>
      <c r="L31" s="26"/>
      <c r="M31" s="26"/>
      <c r="N31" s="26"/>
      <c r="O31" s="26"/>
      <c r="P31" s="26"/>
      <c r="Q31" s="26"/>
      <c r="R31" s="26"/>
      <c r="S31" s="26"/>
      <c r="T31" s="26"/>
      <c r="U31" s="26"/>
      <c r="V31" s="26"/>
      <c r="W31" s="26"/>
      <c r="X31" s="26"/>
      <c r="Y31" s="26"/>
      <c r="Z31" s="26"/>
    </row>
    <row r="32" spans="1:26" ht="45">
      <c r="A32" s="297">
        <v>29</v>
      </c>
      <c r="B32" s="32" t="s">
        <v>956</v>
      </c>
      <c r="C32" s="32" t="s">
        <v>1278</v>
      </c>
      <c r="D32" s="32"/>
      <c r="E32" s="298" t="s">
        <v>957</v>
      </c>
      <c r="F32" s="32" t="s">
        <v>1241</v>
      </c>
      <c r="G32" s="32" t="s">
        <v>55</v>
      </c>
      <c r="H32" s="26"/>
      <c r="I32" s="26"/>
      <c r="J32" s="26"/>
      <c r="K32" s="26"/>
      <c r="L32" s="26"/>
      <c r="M32" s="26"/>
      <c r="N32" s="26"/>
      <c r="O32" s="26"/>
      <c r="P32" s="26"/>
      <c r="Q32" s="26"/>
      <c r="R32" s="26"/>
      <c r="S32" s="26"/>
      <c r="T32" s="26"/>
      <c r="U32" s="26"/>
      <c r="V32" s="26"/>
      <c r="W32" s="26"/>
      <c r="X32" s="26"/>
      <c r="Y32" s="26"/>
      <c r="Z32" s="26"/>
    </row>
    <row r="33" spans="1:26" ht="30">
      <c r="A33" s="297">
        <v>30</v>
      </c>
      <c r="B33" s="32" t="s">
        <v>958</v>
      </c>
      <c r="C33" s="32" t="s">
        <v>1278</v>
      </c>
      <c r="D33" s="32"/>
      <c r="E33" s="298" t="s">
        <v>959</v>
      </c>
      <c r="F33" s="32" t="s">
        <v>1242</v>
      </c>
      <c r="G33" s="32" t="s">
        <v>43</v>
      </c>
      <c r="H33" s="26"/>
      <c r="I33" s="26"/>
      <c r="J33" s="26"/>
      <c r="K33" s="26"/>
      <c r="L33" s="26"/>
      <c r="M33" s="26"/>
      <c r="N33" s="26"/>
      <c r="O33" s="26"/>
      <c r="P33" s="26"/>
      <c r="Q33" s="26"/>
      <c r="R33" s="26"/>
      <c r="S33" s="26"/>
      <c r="T33" s="26"/>
      <c r="U33" s="26"/>
      <c r="V33" s="26"/>
      <c r="W33" s="26"/>
      <c r="X33" s="26"/>
      <c r="Y33" s="26"/>
      <c r="Z33" s="26"/>
    </row>
    <row r="34" spans="1:26" ht="30">
      <c r="A34" s="297">
        <v>31</v>
      </c>
      <c r="B34" s="32" t="s">
        <v>960</v>
      </c>
      <c r="C34" s="32" t="s">
        <v>1279</v>
      </c>
      <c r="D34" s="32"/>
      <c r="E34" s="298" t="s">
        <v>961</v>
      </c>
      <c r="F34" s="32" t="s">
        <v>1243</v>
      </c>
      <c r="G34" s="32" t="s">
        <v>23</v>
      </c>
      <c r="H34" s="26"/>
      <c r="I34" s="26"/>
      <c r="J34" s="26"/>
      <c r="K34" s="26"/>
      <c r="L34" s="26"/>
      <c r="M34" s="26"/>
      <c r="N34" s="26"/>
      <c r="O34" s="26"/>
      <c r="P34" s="26"/>
      <c r="Q34" s="26"/>
      <c r="R34" s="26"/>
      <c r="S34" s="26"/>
      <c r="T34" s="26"/>
      <c r="U34" s="26"/>
      <c r="V34" s="26"/>
      <c r="W34" s="26"/>
      <c r="X34" s="26"/>
      <c r="Y34" s="26"/>
      <c r="Z34" s="26"/>
    </row>
    <row r="35" spans="1:26" ht="15">
      <c r="A35" s="297">
        <v>32</v>
      </c>
      <c r="B35" s="32" t="s">
        <v>962</v>
      </c>
      <c r="C35" s="32" t="s">
        <v>1278</v>
      </c>
      <c r="D35" s="32"/>
      <c r="E35" s="302" t="s">
        <v>963</v>
      </c>
      <c r="F35" s="32" t="s">
        <v>1244</v>
      </c>
      <c r="G35" s="32" t="s">
        <v>23</v>
      </c>
      <c r="H35" s="26"/>
      <c r="I35" s="26"/>
      <c r="J35" s="26"/>
      <c r="K35" s="26"/>
      <c r="L35" s="26"/>
      <c r="M35" s="26"/>
      <c r="N35" s="26"/>
      <c r="O35" s="26"/>
      <c r="P35" s="26"/>
      <c r="Q35" s="26"/>
      <c r="R35" s="26"/>
      <c r="S35" s="26"/>
      <c r="T35" s="26"/>
      <c r="U35" s="26"/>
      <c r="V35" s="26"/>
      <c r="W35" s="26"/>
      <c r="X35" s="26"/>
      <c r="Y35" s="26"/>
      <c r="Z35" s="26"/>
    </row>
    <row r="36" spans="1:26" ht="15">
      <c r="A36" s="297">
        <v>33</v>
      </c>
      <c r="B36" s="32" t="s">
        <v>964</v>
      </c>
      <c r="C36" s="32" t="s">
        <v>1279</v>
      </c>
      <c r="D36" s="32"/>
      <c r="E36" s="302" t="s">
        <v>965</v>
      </c>
      <c r="F36" s="32" t="s">
        <v>1245</v>
      </c>
      <c r="G36" s="32" t="s">
        <v>57</v>
      </c>
      <c r="H36" s="26"/>
      <c r="I36" s="26"/>
      <c r="J36" s="26"/>
      <c r="K36" s="26"/>
      <c r="L36" s="26"/>
      <c r="M36" s="26"/>
      <c r="N36" s="26"/>
      <c r="O36" s="26"/>
      <c r="P36" s="26"/>
      <c r="Q36" s="26"/>
      <c r="R36" s="26"/>
      <c r="S36" s="26"/>
      <c r="T36" s="26"/>
      <c r="U36" s="26"/>
      <c r="V36" s="26"/>
      <c r="W36" s="26"/>
      <c r="X36" s="26"/>
      <c r="Y36" s="26"/>
      <c r="Z36" s="26"/>
    </row>
    <row r="37" spans="1:26" ht="30">
      <c r="A37" s="297">
        <v>34</v>
      </c>
      <c r="B37" s="32" t="s">
        <v>966</v>
      </c>
      <c r="C37" s="32" t="s">
        <v>1283</v>
      </c>
      <c r="D37" s="32"/>
      <c r="E37" s="298" t="s">
        <v>967</v>
      </c>
      <c r="F37" s="32" t="s">
        <v>1246</v>
      </c>
      <c r="G37" s="32" t="s">
        <v>57</v>
      </c>
      <c r="H37" s="26"/>
      <c r="I37" s="26"/>
      <c r="J37" s="26"/>
      <c r="K37" s="26"/>
      <c r="L37" s="26"/>
      <c r="M37" s="26"/>
      <c r="N37" s="26"/>
      <c r="O37" s="26"/>
      <c r="P37" s="26"/>
      <c r="Q37" s="26"/>
      <c r="R37" s="26"/>
      <c r="S37" s="26"/>
      <c r="T37" s="26"/>
      <c r="U37" s="26"/>
      <c r="V37" s="26"/>
      <c r="W37" s="26"/>
      <c r="X37" s="26"/>
      <c r="Y37" s="26"/>
      <c r="Z37" s="26"/>
    </row>
    <row r="38" spans="1:26" ht="30">
      <c r="A38" s="297">
        <v>35</v>
      </c>
      <c r="B38" s="32" t="s">
        <v>968</v>
      </c>
      <c r="C38" s="32" t="s">
        <v>1284</v>
      </c>
      <c r="D38" s="32"/>
      <c r="E38" s="298" t="s">
        <v>969</v>
      </c>
      <c r="F38" s="32" t="s">
        <v>1247</v>
      </c>
      <c r="G38" s="32" t="s">
        <v>15</v>
      </c>
      <c r="H38" s="26"/>
      <c r="I38" s="26"/>
      <c r="J38" s="26"/>
      <c r="K38" s="26"/>
      <c r="L38" s="26"/>
      <c r="M38" s="26"/>
      <c r="N38" s="26"/>
      <c r="O38" s="26"/>
      <c r="P38" s="26"/>
      <c r="Q38" s="26"/>
      <c r="R38" s="26"/>
      <c r="S38" s="26"/>
      <c r="T38" s="26"/>
      <c r="U38" s="26"/>
      <c r="V38" s="26"/>
      <c r="W38" s="26"/>
      <c r="X38" s="26"/>
      <c r="Y38" s="26"/>
      <c r="Z38" s="26"/>
    </row>
    <row r="39" spans="1:26" ht="30">
      <c r="A39" s="297">
        <v>36</v>
      </c>
      <c r="B39" s="32" t="s">
        <v>970</v>
      </c>
      <c r="C39" s="32" t="s">
        <v>1285</v>
      </c>
      <c r="D39" s="32"/>
      <c r="E39" s="302" t="s">
        <v>971</v>
      </c>
      <c r="F39" s="32" t="s">
        <v>1248</v>
      </c>
      <c r="G39" s="32" t="s">
        <v>15</v>
      </c>
      <c r="H39" s="26"/>
      <c r="I39" s="26"/>
      <c r="J39" s="26"/>
      <c r="K39" s="26"/>
      <c r="L39" s="26"/>
      <c r="M39" s="26"/>
      <c r="N39" s="26"/>
      <c r="O39" s="26"/>
      <c r="P39" s="26"/>
      <c r="Q39" s="26"/>
      <c r="R39" s="26"/>
      <c r="S39" s="26"/>
      <c r="T39" s="26"/>
      <c r="U39" s="26"/>
      <c r="V39" s="26"/>
      <c r="W39" s="26"/>
      <c r="X39" s="26"/>
      <c r="Y39" s="26"/>
      <c r="Z39" s="26"/>
    </row>
    <row r="40" spans="1:26" ht="30">
      <c r="A40" s="297">
        <v>37</v>
      </c>
      <c r="B40" s="32" t="s">
        <v>972</v>
      </c>
      <c r="C40" s="32" t="s">
        <v>1272</v>
      </c>
      <c r="D40" s="32"/>
      <c r="E40" s="302" t="s">
        <v>973</v>
      </c>
      <c r="F40" s="32" t="s">
        <v>1249</v>
      </c>
      <c r="G40" s="32" t="s">
        <v>15</v>
      </c>
      <c r="H40" s="26"/>
      <c r="I40" s="26"/>
      <c r="J40" s="26"/>
      <c r="K40" s="26"/>
      <c r="L40" s="26"/>
      <c r="M40" s="26"/>
      <c r="N40" s="26"/>
      <c r="O40" s="26"/>
      <c r="P40" s="26"/>
      <c r="Q40" s="26"/>
      <c r="R40" s="26"/>
      <c r="S40" s="26"/>
      <c r="T40" s="26"/>
      <c r="U40" s="26"/>
      <c r="V40" s="26"/>
      <c r="W40" s="26"/>
      <c r="X40" s="26"/>
      <c r="Y40" s="26"/>
      <c r="Z40" s="26"/>
    </row>
    <row r="41" spans="1:26" ht="30">
      <c r="A41" s="297">
        <v>38</v>
      </c>
      <c r="B41" s="32" t="s">
        <v>974</v>
      </c>
      <c r="C41" s="32" t="s">
        <v>1279</v>
      </c>
      <c r="D41" s="32"/>
      <c r="E41" s="298" t="s">
        <v>975</v>
      </c>
      <c r="F41" s="32" t="s">
        <v>1250</v>
      </c>
      <c r="G41" s="32" t="s">
        <v>53</v>
      </c>
      <c r="H41" s="26"/>
      <c r="I41" s="26"/>
      <c r="J41" s="26"/>
      <c r="K41" s="26"/>
      <c r="L41" s="26"/>
      <c r="M41" s="26"/>
      <c r="N41" s="26"/>
      <c r="O41" s="26"/>
      <c r="P41" s="26"/>
      <c r="Q41" s="26"/>
      <c r="R41" s="26"/>
      <c r="S41" s="26"/>
      <c r="T41" s="26"/>
      <c r="U41" s="26"/>
      <c r="V41" s="26"/>
      <c r="W41" s="26"/>
      <c r="X41" s="26"/>
      <c r="Y41" s="26"/>
      <c r="Z41" s="26"/>
    </row>
    <row r="42" spans="1:26" ht="30">
      <c r="A42" s="297">
        <v>39</v>
      </c>
      <c r="B42" s="32" t="s">
        <v>976</v>
      </c>
      <c r="C42" s="32" t="s">
        <v>1286</v>
      </c>
      <c r="D42" s="32"/>
      <c r="E42" s="298" t="s">
        <v>977</v>
      </c>
      <c r="F42" s="32" t="s">
        <v>1251</v>
      </c>
      <c r="G42" s="32" t="s">
        <v>53</v>
      </c>
      <c r="H42" s="26"/>
      <c r="I42" s="26"/>
      <c r="J42" s="26"/>
      <c r="K42" s="26"/>
      <c r="L42" s="26"/>
      <c r="M42" s="26"/>
      <c r="N42" s="26"/>
      <c r="O42" s="26"/>
      <c r="P42" s="26"/>
      <c r="Q42" s="26"/>
      <c r="R42" s="26"/>
      <c r="S42" s="26"/>
      <c r="T42" s="26"/>
      <c r="U42" s="26"/>
      <c r="V42" s="26"/>
      <c r="W42" s="26"/>
      <c r="X42" s="26"/>
      <c r="Y42" s="26"/>
      <c r="Z42" s="26"/>
    </row>
    <row r="43" spans="1:26" ht="15">
      <c r="A43" s="297">
        <v>40</v>
      </c>
      <c r="B43" s="32" t="s">
        <v>978</v>
      </c>
      <c r="C43" s="32" t="s">
        <v>1287</v>
      </c>
      <c r="D43" s="32"/>
      <c r="E43" s="32"/>
      <c r="F43" s="32" t="s">
        <v>1252</v>
      </c>
      <c r="G43" s="32" t="s">
        <v>53</v>
      </c>
      <c r="H43" s="26"/>
      <c r="I43" s="26"/>
      <c r="J43" s="26"/>
      <c r="K43" s="26"/>
      <c r="L43" s="26"/>
      <c r="M43" s="26"/>
      <c r="N43" s="26"/>
      <c r="O43" s="26"/>
      <c r="P43" s="26"/>
      <c r="Q43" s="26"/>
      <c r="R43" s="26"/>
      <c r="S43" s="26"/>
      <c r="T43" s="26"/>
      <c r="U43" s="26"/>
      <c r="V43" s="26"/>
      <c r="W43" s="26"/>
      <c r="X43" s="26"/>
      <c r="Y43" s="26"/>
      <c r="Z43" s="26"/>
    </row>
    <row r="44" spans="1:26" ht="15">
      <c r="A44" s="297">
        <v>41</v>
      </c>
      <c r="B44" s="32" t="s">
        <v>979</v>
      </c>
      <c r="C44" s="32" t="s">
        <v>1278</v>
      </c>
      <c r="D44" s="32"/>
      <c r="E44" s="298" t="s">
        <v>980</v>
      </c>
      <c r="F44" s="32" t="s">
        <v>1253</v>
      </c>
      <c r="G44" s="32" t="s">
        <v>45</v>
      </c>
      <c r="H44" s="26"/>
      <c r="I44" s="26"/>
      <c r="J44" s="26"/>
      <c r="K44" s="26"/>
      <c r="L44" s="26"/>
      <c r="M44" s="26"/>
      <c r="N44" s="26"/>
      <c r="O44" s="26"/>
      <c r="P44" s="26"/>
      <c r="Q44" s="26"/>
      <c r="R44" s="26"/>
      <c r="S44" s="26"/>
      <c r="T44" s="26"/>
      <c r="U44" s="26"/>
      <c r="V44" s="26"/>
      <c r="W44" s="26"/>
      <c r="X44" s="26"/>
      <c r="Y44" s="26"/>
      <c r="Z44" s="26"/>
    </row>
    <row r="45" spans="1:26" ht="30">
      <c r="A45" s="297">
        <v>42</v>
      </c>
      <c r="B45" s="32" t="s">
        <v>981</v>
      </c>
      <c r="C45" s="32" t="s">
        <v>1283</v>
      </c>
      <c r="D45" s="32"/>
      <c r="E45" s="298" t="s">
        <v>982</v>
      </c>
      <c r="F45" s="32" t="s">
        <v>1254</v>
      </c>
      <c r="G45" s="32" t="s">
        <v>33</v>
      </c>
      <c r="H45" s="26"/>
      <c r="I45" s="26"/>
      <c r="J45" s="26"/>
      <c r="K45" s="26"/>
      <c r="L45" s="26"/>
      <c r="M45" s="26"/>
      <c r="N45" s="26"/>
      <c r="O45" s="26"/>
      <c r="P45" s="26"/>
      <c r="Q45" s="26"/>
      <c r="R45" s="26"/>
      <c r="S45" s="26"/>
      <c r="T45" s="26"/>
      <c r="U45" s="26"/>
      <c r="V45" s="26"/>
      <c r="W45" s="26"/>
      <c r="X45" s="26"/>
      <c r="Y45" s="26"/>
      <c r="Z45" s="26"/>
    </row>
    <row r="46" spans="1:26" ht="30">
      <c r="A46" s="297">
        <v>43</v>
      </c>
      <c r="B46" s="32" t="s">
        <v>983</v>
      </c>
      <c r="C46" s="32" t="s">
        <v>1278</v>
      </c>
      <c r="D46" s="32"/>
      <c r="E46" s="298" t="s">
        <v>984</v>
      </c>
      <c r="F46" s="32" t="s">
        <v>1255</v>
      </c>
      <c r="G46" s="32" t="s">
        <v>33</v>
      </c>
      <c r="H46" s="26"/>
      <c r="I46" s="26"/>
      <c r="J46" s="26"/>
      <c r="K46" s="26"/>
      <c r="L46" s="26"/>
      <c r="M46" s="26"/>
      <c r="N46" s="26"/>
      <c r="O46" s="26"/>
      <c r="P46" s="26"/>
      <c r="Q46" s="26"/>
      <c r="R46" s="26"/>
      <c r="S46" s="26"/>
      <c r="T46" s="26"/>
      <c r="U46" s="26"/>
      <c r="V46" s="26"/>
      <c r="W46" s="26"/>
      <c r="X46" s="26"/>
      <c r="Y46" s="26"/>
      <c r="Z46" s="26"/>
    </row>
    <row r="47" spans="1:26" ht="30">
      <c r="A47" s="297">
        <v>44</v>
      </c>
      <c r="B47" s="32" t="s">
        <v>985</v>
      </c>
      <c r="C47" s="32" t="s">
        <v>1279</v>
      </c>
      <c r="D47" s="32"/>
      <c r="E47" s="298" t="s">
        <v>986</v>
      </c>
      <c r="F47" s="32" t="s">
        <v>1256</v>
      </c>
      <c r="G47" s="32" t="s">
        <v>33</v>
      </c>
      <c r="H47" s="26"/>
      <c r="I47" s="26"/>
      <c r="J47" s="26"/>
      <c r="K47" s="26"/>
      <c r="L47" s="26"/>
      <c r="M47" s="26"/>
      <c r="N47" s="26"/>
      <c r="O47" s="26"/>
      <c r="P47" s="26"/>
      <c r="Q47" s="26"/>
      <c r="R47" s="26"/>
      <c r="S47" s="26"/>
      <c r="T47" s="26"/>
      <c r="U47" s="26"/>
      <c r="V47" s="26"/>
      <c r="W47" s="26"/>
      <c r="X47" s="26"/>
      <c r="Y47" s="26"/>
      <c r="Z47" s="26"/>
    </row>
    <row r="48" spans="1:26" ht="15">
      <c r="A48" s="297">
        <v>45</v>
      </c>
      <c r="B48" s="32" t="s">
        <v>987</v>
      </c>
      <c r="C48" s="32" t="s">
        <v>1278</v>
      </c>
      <c r="D48" s="32"/>
      <c r="E48" s="298" t="s">
        <v>988</v>
      </c>
      <c r="F48" s="32" t="s">
        <v>1257</v>
      </c>
      <c r="G48" s="32" t="s">
        <v>29</v>
      </c>
      <c r="H48" s="26"/>
      <c r="I48" s="26"/>
      <c r="J48" s="26"/>
      <c r="K48" s="26"/>
      <c r="L48" s="26"/>
      <c r="M48" s="26"/>
      <c r="N48" s="26"/>
      <c r="O48" s="26"/>
      <c r="P48" s="26"/>
      <c r="Q48" s="26"/>
      <c r="R48" s="26"/>
      <c r="S48" s="26"/>
      <c r="T48" s="26"/>
      <c r="U48" s="26"/>
      <c r="V48" s="26"/>
      <c r="W48" s="26"/>
      <c r="X48" s="26"/>
      <c r="Y48" s="26"/>
      <c r="Z48" s="26"/>
    </row>
    <row r="49" spans="1:26" ht="15">
      <c r="A49" s="297">
        <v>46</v>
      </c>
      <c r="B49" s="8" t="s">
        <v>989</v>
      </c>
      <c r="C49" s="8" t="s">
        <v>1278</v>
      </c>
      <c r="D49" s="8"/>
      <c r="E49" s="303" t="s">
        <v>990</v>
      </c>
      <c r="F49" s="8" t="s">
        <v>1258</v>
      </c>
      <c r="G49" s="32" t="s">
        <v>29</v>
      </c>
      <c r="H49" s="26"/>
      <c r="I49" s="26"/>
      <c r="J49" s="26"/>
      <c r="K49" s="26"/>
      <c r="L49" s="26"/>
      <c r="M49" s="26"/>
      <c r="N49" s="26"/>
      <c r="O49" s="26"/>
      <c r="P49" s="26"/>
      <c r="Q49" s="26"/>
      <c r="R49" s="26"/>
      <c r="S49" s="26"/>
      <c r="T49" s="26"/>
      <c r="U49" s="26"/>
      <c r="V49" s="26"/>
      <c r="W49" s="26"/>
      <c r="X49" s="26"/>
      <c r="Y49" s="26"/>
      <c r="Z49" s="26"/>
    </row>
    <row r="50" spans="1:26" ht="15">
      <c r="A50" s="297">
        <v>47</v>
      </c>
      <c r="B50" s="32" t="s">
        <v>991</v>
      </c>
      <c r="C50" s="32" t="s">
        <v>1281</v>
      </c>
      <c r="D50" s="32"/>
      <c r="E50" s="298" t="s">
        <v>992</v>
      </c>
      <c r="F50" s="32" t="s">
        <v>1259</v>
      </c>
      <c r="G50" s="32" t="s">
        <v>29</v>
      </c>
      <c r="H50" s="26"/>
      <c r="I50" s="26"/>
      <c r="J50" s="26"/>
      <c r="K50" s="26"/>
      <c r="L50" s="26"/>
      <c r="M50" s="26"/>
      <c r="N50" s="26"/>
      <c r="O50" s="26"/>
      <c r="P50" s="26"/>
      <c r="Q50" s="26"/>
      <c r="R50" s="26"/>
      <c r="S50" s="26"/>
      <c r="T50" s="26"/>
      <c r="U50" s="26"/>
      <c r="V50" s="26"/>
      <c r="W50" s="26"/>
      <c r="X50" s="26"/>
      <c r="Y50" s="26"/>
      <c r="Z50" s="26"/>
    </row>
    <row r="51" spans="1:26" ht="15">
      <c r="A51" s="297">
        <v>48</v>
      </c>
      <c r="B51" s="32" t="s">
        <v>993</v>
      </c>
      <c r="C51" s="32" t="s">
        <v>1288</v>
      </c>
      <c r="D51" s="32"/>
      <c r="E51" s="298" t="s">
        <v>994</v>
      </c>
      <c r="F51" s="32" t="s">
        <v>1260</v>
      </c>
      <c r="G51" s="32" t="s">
        <v>29</v>
      </c>
      <c r="H51" s="26"/>
      <c r="I51" s="26"/>
      <c r="J51" s="26"/>
      <c r="K51" s="26"/>
      <c r="L51" s="26"/>
      <c r="M51" s="26"/>
      <c r="N51" s="26"/>
      <c r="O51" s="26"/>
      <c r="P51" s="26"/>
      <c r="Q51" s="26"/>
      <c r="R51" s="26"/>
      <c r="S51" s="26"/>
      <c r="T51" s="26"/>
      <c r="U51" s="26"/>
      <c r="V51" s="26"/>
      <c r="W51" s="26"/>
      <c r="X51" s="26"/>
      <c r="Y51" s="26"/>
      <c r="Z51" s="26"/>
    </row>
    <row r="52" spans="1:26" ht="15">
      <c r="A52" s="297">
        <v>49</v>
      </c>
      <c r="B52" s="32" t="s">
        <v>995</v>
      </c>
      <c r="C52" s="32" t="s">
        <v>1289</v>
      </c>
      <c r="D52" s="32"/>
      <c r="E52" s="298" t="s">
        <v>996</v>
      </c>
      <c r="F52" s="32" t="s">
        <v>1261</v>
      </c>
      <c r="G52" s="32" t="s">
        <v>47</v>
      </c>
      <c r="H52" s="26"/>
      <c r="I52" s="26"/>
      <c r="J52" s="26"/>
      <c r="K52" s="26"/>
      <c r="L52" s="26"/>
      <c r="M52" s="26"/>
      <c r="N52" s="26"/>
      <c r="O52" s="26"/>
      <c r="P52" s="26"/>
      <c r="Q52" s="26"/>
      <c r="R52" s="26"/>
      <c r="S52" s="26"/>
      <c r="T52" s="26"/>
      <c r="U52" s="26"/>
      <c r="V52" s="26"/>
      <c r="W52" s="26"/>
      <c r="X52" s="26"/>
      <c r="Y52" s="26"/>
      <c r="Z52" s="26"/>
    </row>
    <row r="53" spans="1:26" ht="15">
      <c r="A53" s="297">
        <v>50</v>
      </c>
      <c r="B53" s="32" t="s">
        <v>997</v>
      </c>
      <c r="C53" s="32" t="s">
        <v>1290</v>
      </c>
      <c r="D53" s="32"/>
      <c r="E53" s="298" t="s">
        <v>998</v>
      </c>
      <c r="F53" s="32" t="s">
        <v>1261</v>
      </c>
      <c r="G53" s="32" t="s">
        <v>47</v>
      </c>
      <c r="H53" s="26"/>
      <c r="I53" s="26"/>
      <c r="J53" s="26"/>
      <c r="K53" s="26"/>
      <c r="L53" s="26"/>
      <c r="M53" s="26"/>
      <c r="N53" s="26"/>
      <c r="O53" s="26"/>
      <c r="P53" s="26"/>
      <c r="Q53" s="26"/>
      <c r="R53" s="26"/>
      <c r="S53" s="26"/>
      <c r="T53" s="26"/>
      <c r="U53" s="26"/>
      <c r="V53" s="26"/>
      <c r="W53" s="26"/>
      <c r="X53" s="26"/>
      <c r="Y53" s="26"/>
      <c r="Z53" s="26"/>
    </row>
    <row r="54" spans="1:26" ht="14">
      <c r="A54" s="26"/>
      <c r="B54" s="304"/>
      <c r="C54" s="304"/>
      <c r="D54" s="304"/>
      <c r="E54" s="304"/>
      <c r="F54" s="304"/>
      <c r="G54" s="26"/>
      <c r="H54" s="26"/>
      <c r="I54" s="26"/>
      <c r="J54" s="26"/>
      <c r="K54" s="26"/>
      <c r="L54" s="26"/>
      <c r="M54" s="26"/>
      <c r="N54" s="26"/>
      <c r="O54" s="26"/>
      <c r="P54" s="26"/>
      <c r="Q54" s="26"/>
      <c r="R54" s="26"/>
      <c r="S54" s="26"/>
      <c r="T54" s="26"/>
      <c r="U54" s="26"/>
      <c r="V54" s="26"/>
      <c r="W54" s="26"/>
      <c r="X54" s="26"/>
      <c r="Y54" s="26"/>
      <c r="Z54" s="26"/>
    </row>
    <row r="55" spans="1:26" ht="14">
      <c r="A55" s="26"/>
      <c r="B55" s="304"/>
      <c r="C55" s="304"/>
      <c r="D55" s="304"/>
      <c r="E55" s="304"/>
      <c r="F55" s="304"/>
      <c r="G55" s="26"/>
      <c r="H55" s="26"/>
      <c r="I55" s="26"/>
      <c r="J55" s="26"/>
      <c r="K55" s="26"/>
      <c r="L55" s="26"/>
      <c r="M55" s="26"/>
      <c r="N55" s="26"/>
      <c r="O55" s="26"/>
      <c r="P55" s="26"/>
      <c r="Q55" s="26"/>
      <c r="R55" s="26"/>
      <c r="S55" s="26"/>
      <c r="T55" s="26"/>
      <c r="U55" s="26"/>
      <c r="V55" s="26"/>
      <c r="W55" s="26"/>
      <c r="X55" s="26"/>
      <c r="Y55" s="26"/>
      <c r="Z55" s="26"/>
    </row>
    <row r="56" spans="1:26" ht="14">
      <c r="A56" s="26"/>
      <c r="B56" s="305"/>
      <c r="C56" s="306"/>
      <c r="D56" s="306"/>
      <c r="E56" s="306"/>
      <c r="F56" s="306"/>
      <c r="G56" s="26"/>
      <c r="H56" s="26"/>
      <c r="I56" s="26"/>
      <c r="J56" s="26"/>
      <c r="K56" s="26"/>
      <c r="L56" s="26"/>
      <c r="M56" s="26"/>
      <c r="N56" s="26"/>
      <c r="O56" s="26"/>
      <c r="P56" s="26"/>
      <c r="Q56" s="26"/>
      <c r="R56" s="26"/>
      <c r="S56" s="26"/>
      <c r="T56" s="26"/>
      <c r="U56" s="26"/>
      <c r="V56" s="26"/>
      <c r="W56" s="26"/>
      <c r="X56" s="26"/>
      <c r="Y56" s="26"/>
      <c r="Z56" s="26"/>
    </row>
    <row r="57" spans="1:26" ht="13">
      <c r="A57" s="26"/>
      <c r="B57" s="306"/>
      <c r="C57" s="306"/>
      <c r="D57" s="306"/>
      <c r="E57" s="306"/>
      <c r="F57" s="306"/>
      <c r="G57" s="26"/>
      <c r="H57" s="26"/>
      <c r="I57" s="26"/>
      <c r="J57" s="26"/>
      <c r="K57" s="26"/>
      <c r="L57" s="26"/>
      <c r="M57" s="26"/>
      <c r="N57" s="26"/>
      <c r="O57" s="26"/>
      <c r="P57" s="26"/>
      <c r="Q57" s="26"/>
      <c r="R57" s="26"/>
      <c r="S57" s="26"/>
      <c r="T57" s="26"/>
      <c r="U57" s="26"/>
      <c r="V57" s="26"/>
      <c r="W57" s="26"/>
      <c r="X57" s="26"/>
      <c r="Y57" s="26"/>
      <c r="Z57" s="26"/>
    </row>
    <row r="58" spans="1:26" ht="13">
      <c r="A58" s="26"/>
      <c r="B58" s="306"/>
      <c r="C58" s="306"/>
      <c r="D58" s="306"/>
      <c r="E58" s="306"/>
      <c r="F58" s="306"/>
      <c r="G58" s="26"/>
      <c r="H58" s="26"/>
      <c r="I58" s="26"/>
      <c r="J58" s="26"/>
      <c r="K58" s="26"/>
      <c r="L58" s="26"/>
      <c r="M58" s="26"/>
      <c r="N58" s="26"/>
      <c r="O58" s="26"/>
      <c r="P58" s="26"/>
      <c r="Q58" s="26"/>
      <c r="R58" s="26"/>
      <c r="S58" s="26"/>
      <c r="T58" s="26"/>
      <c r="U58" s="26"/>
      <c r="V58" s="26"/>
      <c r="W58" s="26"/>
      <c r="X58" s="26"/>
      <c r="Y58" s="26"/>
      <c r="Z58" s="26"/>
    </row>
    <row r="59" spans="1:26" ht="13">
      <c r="A59" s="26"/>
      <c r="B59" s="306"/>
      <c r="C59" s="306"/>
      <c r="D59" s="306"/>
      <c r="E59" s="306"/>
      <c r="F59" s="306"/>
      <c r="G59" s="26"/>
      <c r="H59" s="26"/>
      <c r="I59" s="26"/>
      <c r="J59" s="26"/>
      <c r="K59" s="26"/>
      <c r="L59" s="26"/>
      <c r="M59" s="26"/>
      <c r="N59" s="26"/>
      <c r="O59" s="26"/>
      <c r="P59" s="26"/>
      <c r="Q59" s="26"/>
      <c r="R59" s="26"/>
      <c r="S59" s="26"/>
      <c r="T59" s="26"/>
      <c r="U59" s="26"/>
      <c r="V59" s="26"/>
      <c r="W59" s="26"/>
      <c r="X59" s="26"/>
      <c r="Y59" s="26"/>
      <c r="Z59" s="26"/>
    </row>
    <row r="60" spans="1:26" ht="13">
      <c r="A60" s="26"/>
      <c r="B60" s="306"/>
      <c r="C60" s="306"/>
      <c r="D60" s="306"/>
      <c r="E60" s="306"/>
      <c r="F60" s="306"/>
      <c r="G60" s="26"/>
      <c r="H60" s="26"/>
      <c r="I60" s="26"/>
      <c r="J60" s="26"/>
      <c r="K60" s="26"/>
      <c r="L60" s="26"/>
      <c r="M60" s="26"/>
      <c r="N60" s="26"/>
      <c r="O60" s="26"/>
      <c r="P60" s="26"/>
      <c r="Q60" s="26"/>
      <c r="R60" s="26"/>
      <c r="S60" s="26"/>
      <c r="T60" s="26"/>
      <c r="U60" s="26"/>
      <c r="V60" s="26"/>
      <c r="W60" s="26"/>
      <c r="X60" s="26"/>
      <c r="Y60" s="26"/>
      <c r="Z60" s="26"/>
    </row>
    <row r="61" spans="1:26" ht="13">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3">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3">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3">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3">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3">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3">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3">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3">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3">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3">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3">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3">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3">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3">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3">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3">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3">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3">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3">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3">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3">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3">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3">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3">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3">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3">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3">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3">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3">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3">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3">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3">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3">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3">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3">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3">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3">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3">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3">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3">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3">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3">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3">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3">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3">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3">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3">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3">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3">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3">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3">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3">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3">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3">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3">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3">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3">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3">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3">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3">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3">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3">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3">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3">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3">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3">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3">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3">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3">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3">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3">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3">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3">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3">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3">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3">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3">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3">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3">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3">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3">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3">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3">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3">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3">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3">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3">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3">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3">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3">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3">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3">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3">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3">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3">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3">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3">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3">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3">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3">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3">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3">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3">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3">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3">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3">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3">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3">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3">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3">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3">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3">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3">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3">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3">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3">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3">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3">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3">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3">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3">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3">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3">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3">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3">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3">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3">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3">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3">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3">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3">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3">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3">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3">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3">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3">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3">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3">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3">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3">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3">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3">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3">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3">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3">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3">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3">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3">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3">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3">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3">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3">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3">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3">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3">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3">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3">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3">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3">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3">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3">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3">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3">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3">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3">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3">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3">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3">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3">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3">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3">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3">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3">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3">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3">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3">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3">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3">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3">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3">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3">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3">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3">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3">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3">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3">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3">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3">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3">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3">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3">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3">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3">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3">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3">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3">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3">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3">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3">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3">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3">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3">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3">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3">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3">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3">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3">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3">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3">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3">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3">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3">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3">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3">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3">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3">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3">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3">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3">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3">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3">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3">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3">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3">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3">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3">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3">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3">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3">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3">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3">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3">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3">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3">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3">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3">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3">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3">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3">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3">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3">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3">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3">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3">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3">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3">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3">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3">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3">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3">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3">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3">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3">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3">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3">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3">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3">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3">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3">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3">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3">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3">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3">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3">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3">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3">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3">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3">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3">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3">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3">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3">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3">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3">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3">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3">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3">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3">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3">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3">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3">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3">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3">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3">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3">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3">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3">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3">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3">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3">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3">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3">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3">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3">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3">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3">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3">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3">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3">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3">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3">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3">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3">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3">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3">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3">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3">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3">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3">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3">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3">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3">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3">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3">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3">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3">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3">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3">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3">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3">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3">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3">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3">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3">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3">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3">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3">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3">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3">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3">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3">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3">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3">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3">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3">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3">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3">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3">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3">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3">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3">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3">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3">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3">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3">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3">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3">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3">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3">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3">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3">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3">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3">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3">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3">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3">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3">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3">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3">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3">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3">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3">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3">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3">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3">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3">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3">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3">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3">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3">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3">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3">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3">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3">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3">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3">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3">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3">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3">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3">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3">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3">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3">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3">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3">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3">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3">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3">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3">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3">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3">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3">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3">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3">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3">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3">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3">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3">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3">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3">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3">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3">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3">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3">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3">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3">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3">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3">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3">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3">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3">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3">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3">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3">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3">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3">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3">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3">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3">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3">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3">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3">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3">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3">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3">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3">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3">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3">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3">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3">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3">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3">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3">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3">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3">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3">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3">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3">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3">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3">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3">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3">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3">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3">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3">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3">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3">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3">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3">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3">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3">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3">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3">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3">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3">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3">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3">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3">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3">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3">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3">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3">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3">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3">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3">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3">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3">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3">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3">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3">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3">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3">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3">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3">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3">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3">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3">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3">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3">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3">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3">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3">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3">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3">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3">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3">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3">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3">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3">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3">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3">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3">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3">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3">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3">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3">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3">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3">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3">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3">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3">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3">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3">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3">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3">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3">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3">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3">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3">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3">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3">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3">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3">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3">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3">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3">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3">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3">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3">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3">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3">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3">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3">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3">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3">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3">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3">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3">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3">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3">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3">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3">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3">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3">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3">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3">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3">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3">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3">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3">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3">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3">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3">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3">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3">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3">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3">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3">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3">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3">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3">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3">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3">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3">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3">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3">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3">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3">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3">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3">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3">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3">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3">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3">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3">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3">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3">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3">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3">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3">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3">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3">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3">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3">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3">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3">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3">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3">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3">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3">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3">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3">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3">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3">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3">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3">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3">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3">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3">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3">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3">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3">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3">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3">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3">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3">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3">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3">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3">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3">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3">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3">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3">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3">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3">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3">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3">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3">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3">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3">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3">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3">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3">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3">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3">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3">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3">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3">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3">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3">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3">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3">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3">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3">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3">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3">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3">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3">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3">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3">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3">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3">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3">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3">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spans="1:26" ht="13">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spans="1:26" ht="13">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spans="1:26" ht="13">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spans="1:26" ht="13">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spans="1:26" ht="13">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spans="1:26" ht="13">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spans="1:26" ht="13">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row r="1008" spans="1:26" ht="13">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row>
  </sheetData>
  <autoFilter ref="A3:G3" xr:uid="{00000000-0001-0000-0E00-000000000000}"/>
  <hyperlinks>
    <hyperlink ref="E4" r:id="rId1" display="http://chaz-avto.com.ua/ (не працює)_x000a_http://baz.ua/uk/verkhnee-menyu-produkciya-avtobusy/_x000a_Вікіпедія" xr:uid="{00000000-0004-0000-0E00-000000000000}"/>
    <hyperlink ref="E5" r:id="rId2" xr:uid="{00000000-0004-0000-0E00-000001000000}"/>
    <hyperlink ref="E6" r:id="rId3" xr:uid="{00000000-0004-0000-0E00-000002000000}"/>
    <hyperlink ref="E7" r:id="rId4" xr:uid="{00000000-0004-0000-0E00-000003000000}"/>
    <hyperlink ref="E8" r:id="rId5" xr:uid="{00000000-0004-0000-0E00-000004000000}"/>
    <hyperlink ref="E9" r:id="rId6" xr:uid="{00000000-0004-0000-0E00-000005000000}"/>
    <hyperlink ref="E10" r:id="rId7" xr:uid="{00000000-0004-0000-0E00-000006000000}"/>
    <hyperlink ref="E11" r:id="rId8" xr:uid="{00000000-0004-0000-0E00-000007000000}"/>
    <hyperlink ref="E12" r:id="rId9" xr:uid="{00000000-0004-0000-0E00-000008000000}"/>
    <hyperlink ref="E13" r:id="rId10" xr:uid="{00000000-0004-0000-0E00-000009000000}"/>
    <hyperlink ref="E14" r:id="rId11" xr:uid="{00000000-0004-0000-0E00-00000A000000}"/>
    <hyperlink ref="E15" r:id="rId12" xr:uid="{00000000-0004-0000-0E00-00000B000000}"/>
    <hyperlink ref="E16" r:id="rId13" xr:uid="{00000000-0004-0000-0E00-00000C000000}"/>
    <hyperlink ref="E17" r:id="rId14" xr:uid="{00000000-0004-0000-0E00-00000D000000}"/>
    <hyperlink ref="E18" r:id="rId15" xr:uid="{00000000-0004-0000-0E00-00000E000000}"/>
    <hyperlink ref="E20" r:id="rId16" xr:uid="{00000000-0004-0000-0E00-00000F000000}"/>
    <hyperlink ref="E21" r:id="rId17" xr:uid="{00000000-0004-0000-0E00-000010000000}"/>
    <hyperlink ref="E22" r:id="rId18" xr:uid="{00000000-0004-0000-0E00-000011000000}"/>
    <hyperlink ref="E23" r:id="rId19" location="/informacje-techniczne" xr:uid="{00000000-0004-0000-0E00-000012000000}"/>
    <hyperlink ref="E24" r:id="rId20" xr:uid="{00000000-0004-0000-0E00-000013000000}"/>
    <hyperlink ref="E25" r:id="rId21" xr:uid="{00000000-0004-0000-0E00-000014000000}"/>
    <hyperlink ref="E26" r:id="rId22" xr:uid="{00000000-0004-0000-0E00-000015000000}"/>
    <hyperlink ref="E27" r:id="rId23" xr:uid="{00000000-0004-0000-0E00-000016000000}"/>
    <hyperlink ref="E28" r:id="rId24" xr:uid="{00000000-0004-0000-0E00-000017000000}"/>
    <hyperlink ref="E29" r:id="rId25" xr:uid="{00000000-0004-0000-0E00-000018000000}"/>
    <hyperlink ref="E30" r:id="rId26" xr:uid="{00000000-0004-0000-0E00-000019000000}"/>
    <hyperlink ref="E31" r:id="rId27" xr:uid="{00000000-0004-0000-0E00-00001A000000}"/>
    <hyperlink ref="E32" r:id="rId28" xr:uid="{00000000-0004-0000-0E00-00001B000000}"/>
    <hyperlink ref="E33" r:id="rId29" xr:uid="{00000000-0004-0000-0E00-00001C000000}"/>
    <hyperlink ref="E34" r:id="rId30" xr:uid="{00000000-0004-0000-0E00-00001D000000}"/>
    <hyperlink ref="E35" r:id="rId31" xr:uid="{00000000-0004-0000-0E00-00001E000000}"/>
    <hyperlink ref="E36" r:id="rId32" xr:uid="{00000000-0004-0000-0E00-00001F000000}"/>
    <hyperlink ref="E37" r:id="rId33" xr:uid="{00000000-0004-0000-0E00-000020000000}"/>
    <hyperlink ref="E38" r:id="rId34" xr:uid="{00000000-0004-0000-0E00-000021000000}"/>
    <hyperlink ref="E39" r:id="rId35" xr:uid="{00000000-0004-0000-0E00-000022000000}"/>
    <hyperlink ref="E40" r:id="rId36" xr:uid="{00000000-0004-0000-0E00-000023000000}"/>
    <hyperlink ref="E41" r:id="rId37" xr:uid="{00000000-0004-0000-0E00-000024000000}"/>
    <hyperlink ref="E42" r:id="rId38" xr:uid="{00000000-0004-0000-0E00-000025000000}"/>
    <hyperlink ref="E44" r:id="rId39" location="electric" xr:uid="{00000000-0004-0000-0E00-000026000000}"/>
    <hyperlink ref="E45" r:id="rId40" xr:uid="{00000000-0004-0000-0E00-000027000000}"/>
    <hyperlink ref="E46" r:id="rId41" xr:uid="{00000000-0004-0000-0E00-000028000000}"/>
    <hyperlink ref="E47" r:id="rId42" xr:uid="{00000000-0004-0000-0E00-000029000000}"/>
    <hyperlink ref="E48" r:id="rId43" xr:uid="{00000000-0004-0000-0E00-00002A000000}"/>
    <hyperlink ref="E49" r:id="rId44" xr:uid="{00000000-0004-0000-0E00-00002B000000}"/>
    <hyperlink ref="E50" r:id="rId45" xr:uid="{00000000-0004-0000-0E00-00002C000000}"/>
    <hyperlink ref="E51" r:id="rId46" xr:uid="{00000000-0004-0000-0E00-00002D000000}"/>
    <hyperlink ref="E52" r:id="rId47" xr:uid="{00000000-0004-0000-0E00-00002E000000}"/>
    <hyperlink ref="E53" r:id="rId48" xr:uid="{00000000-0004-0000-0E00-00002F000000}"/>
    <hyperlink ref="A1" location="Contents!A1" display="Contents" xr:uid="{CD9579EE-8A39-624E-A46B-A5C1F8267FE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About DB, list of abbreviations</vt:lpstr>
      <vt:lpstr>1. No. tram syst. in Europe</vt:lpstr>
      <vt:lpstr>2. Char. of tram syst. in Europ</vt:lpstr>
      <vt:lpstr>3. No. troll. syst. in Europe</vt:lpstr>
      <vt:lpstr>4.Char. of trol. syst. in Europ</vt:lpstr>
      <vt:lpstr>5. PT of Ukrainian cities</vt:lpstr>
      <vt:lpstr>6. Contacts of transport CE</vt:lpstr>
      <vt:lpstr>7. Tram systems of Ukraine</vt:lpstr>
      <vt:lpstr>8. Trolleybus syst. of Ukraine</vt:lpstr>
      <vt:lpstr>9. Infr. of the UA ET CE 2020</vt:lpstr>
      <vt:lpstr>10. Tram rolling stock in 2021</vt:lpstr>
      <vt:lpstr>11. Troll. rolling stock 2021</vt:lpstr>
      <vt:lpstr>12. Age of trams in UA 2020</vt:lpstr>
      <vt:lpstr>13. Age of troll. in UA 2020</vt:lpstr>
      <vt:lpstr>14. KPI of the UA ET CE in 2019</vt:lpstr>
      <vt:lpstr>15. Manufacturers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Дем'ян Данилюк</cp:lastModifiedBy>
  <dcterms:created xsi:type="dcterms:W3CDTF">2023-06-24T10:32:40Z</dcterms:created>
  <dcterms:modified xsi:type="dcterms:W3CDTF">2023-07-07T13:42:29Z</dcterms:modified>
</cp:coreProperties>
</file>